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12" activeTab="16"/>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市对下转移支付预算表09-1" sheetId="13" r:id="rId13"/>
    <sheet name="市对下转移支付绩效目标表09-2" sheetId="14" r:id="rId14"/>
    <sheet name="新增资产配置表10" sheetId="15" r:id="rId15"/>
    <sheet name="上级补助项目支出预算表11" sheetId="16" r:id="rId16"/>
    <sheet name="部门项目中期规划预算表12" sheetId="17" r:id="rId17"/>
  </sheets>
  <calcPr calcId="144525"/>
</workbook>
</file>

<file path=xl/sharedStrings.xml><?xml version="1.0" encoding="utf-8"?>
<sst xmlns="http://schemas.openxmlformats.org/spreadsheetml/2006/main" count="3431" uniqueCount="767">
  <si>
    <t>预算01-1表</t>
  </si>
  <si>
    <t>2025年财务收支预算总表部门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</si>
  <si>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</si>
  <si>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</si>
  <si>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</si>
  <si>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</si>
  <si>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</si>
  <si>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</si>
  <si>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</si>
  <si>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</si>
  <si>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</si>
  <si>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</si>
  <si>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</si>
  <si>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</si>
  <si>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</si>
  <si>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</si>
  <si>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</si>
  <si>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</si>
  <si>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</si>
  <si>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</si>
  <si>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</si>
  <si>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</si>
  <si>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</si>
  <si>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</si>
  <si>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收  入  总  计</t>
  </si>
  <si>
    <t>支 出 总 计</t>
  </si>
  <si>
    <t>预算01-2表</t>
  </si>
  <si>
    <t>2025年部门收入预算表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</si>
  <si>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</si>
  <si>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</si>
  <si>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</si>
  <si>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</si>
  <si>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</si>
  <si>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</si>
  <si>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</si>
  <si>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</si>
  <si>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</si>
  <si>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</si>
  <si>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</si>
  <si>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</si>
  <si>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</si>
  <si>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</si>
  <si>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</si>
  <si>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</si>
  <si>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</si>
  <si>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</si>
  <si>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</si>
  <si>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</si>
  <si>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</si>
  <si>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</si>
  <si>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</si>
  <si>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</si>
  <si>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</si>
  <si>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10</t>
  </si>
  <si>
    <t>11</t>
  </si>
  <si>
    <t>12</t>
  </si>
  <si>
    <t>13</t>
  </si>
  <si>
    <t>14</t>
  </si>
  <si>
    <t>15</t>
  </si>
  <si>
    <t>16</t>
  </si>
  <si>
    <t>17</t>
  </si>
  <si>
    <t>18</t>
  </si>
  <si>
    <t>19</t>
  </si>
  <si>
    <t>462</t>
  </si>
  <si>
    <t>玉溪市聂耳文化中心</t>
  </si>
  <si>
    <t>462001</t>
  </si>
  <si>
    <t>462002</t>
  </si>
  <si>
    <t>玉溪滇剧（国家非物质文化遗产）传承保护展演中心</t>
  </si>
  <si>
    <t>462004</t>
  </si>
  <si>
    <t>玉溪市聂耳文化场馆服务中心</t>
  </si>
  <si>
    <t>462003</t>
  </si>
  <si>
    <t>玉溪花灯戏（国家非物质文化遗产）传承保护展演中心</t>
  </si>
  <si>
    <t>预算01-3表</t>
  </si>
  <si>
    <t>2025年部门支出预算表</t>
  </si>
  <si>
    <t>科目编码</t>
  </si>
  <si>
    <t>科目名称</t>
  </si>
  <si>
    <t>财政专户管理的支出</t>
  </si>
  <si>
    <t>单位自有资金</t>
  </si>
  <si>
    <t>基本支出</t>
  </si>
  <si>
    <t>项目支出</t>
  </si>
  <si>
    <t>事业支出</t>
  </si>
  <si>
    <t>事业单位
经营支出</t>
  </si>
  <si>
    <t>上级补助支出</t>
  </si>
  <si>
    <t>附属单位补助支出</t>
  </si>
  <si>
    <t>其他支出</t>
  </si>
  <si>
    <t>207</t>
  </si>
  <si>
    <t>20701</t>
  </si>
  <si>
    <t>2070107</t>
  </si>
  <si>
    <t>2070108</t>
  </si>
  <si>
    <t>2070199</t>
  </si>
  <si>
    <t>20702</t>
  </si>
  <si>
    <t>2070205</t>
  </si>
  <si>
    <t>20799</t>
  </si>
  <si>
    <t>2079999</t>
  </si>
  <si>
    <t>208</t>
  </si>
  <si>
    <t>20805</t>
  </si>
  <si>
    <t>2080502</t>
  </si>
  <si>
    <t>2080505</t>
  </si>
  <si>
    <t>2080506</t>
  </si>
  <si>
    <t>20808</t>
  </si>
  <si>
    <t>2080801</t>
  </si>
  <si>
    <t>210</t>
  </si>
  <si>
    <t>21011</t>
  </si>
  <si>
    <t>2101101</t>
  </si>
  <si>
    <t>2101102</t>
  </si>
  <si>
    <t>2101103</t>
  </si>
  <si>
    <t>2101199</t>
  </si>
  <si>
    <t>221</t>
  </si>
  <si>
    <t>22102</t>
  </si>
  <si>
    <t>2210201</t>
  </si>
  <si>
    <t>2210203</t>
  </si>
  <si>
    <t>229</t>
  </si>
  <si>
    <t>22960</t>
  </si>
  <si>
    <t>2296099</t>
  </si>
  <si>
    <t>预算02-1表</t>
  </si>
  <si>
    <t>2025年部门财政拨款收支预算总表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</si>
  <si>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</si>
  <si>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</si>
  <si>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</si>
  <si>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</si>
  <si>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</si>
  <si>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</si>
  <si>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</si>
  <si>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</si>
  <si>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预算02-2表</t>
  </si>
  <si>
    <t>2025年一般公共预算支出预算表（按功能科目分类）</t>
  </si>
  <si>
    <t>部门预算支出功能分类科目</t>
  </si>
  <si>
    <t>人员经费</t>
  </si>
  <si>
    <t>公用经费</t>
  </si>
  <si>
    <t>预算03表</t>
  </si>
  <si>
    <t>2025年一般公共预算“三公”经费支出预算表</t>
  </si>
  <si>
    <t>“三公”经费合计</t>
  </si>
  <si>
    <t>因公出国（境）费</t>
  </si>
  <si>
    <t>公务用车购置及运行费</t>
  </si>
  <si>
    <t>公务用车购置</t>
  </si>
  <si>
    <t>公务用车运行费</t>
  </si>
  <si>
    <t>公务接待费</t>
  </si>
  <si>
    <t>预算04表</t>
  </si>
  <si>
    <t>2025年部门基本支出预算表</t>
  </si>
  <si>
    <t>2025年初预算项目初选表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</si>
  <si>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</si>
  <si>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</si>
  <si>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</si>
  <si>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</si>
  <si>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</si>
  <si>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</si>
  <si>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</si>
  <si>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</si>
  <si>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</si>
  <si>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</si>
  <si>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</si>
  <si>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</si>
  <si>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</si>
  <si>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</si>
  <si>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</si>
  <si>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20</t>
  </si>
  <si>
    <t>21</t>
  </si>
  <si>
    <t>22</t>
  </si>
  <si>
    <t>23</t>
  </si>
  <si>
    <t>530400241100002388963</t>
  </si>
  <si>
    <t>奖励性绩效工资（工资部分）经费</t>
  </si>
  <si>
    <t>文化活动</t>
  </si>
  <si>
    <t>30107</t>
  </si>
  <si>
    <t>绩效工资</t>
  </si>
  <si>
    <t>530400241100002389002</t>
  </si>
  <si>
    <t>奖励性绩效工资（高于部分）经费</t>
  </si>
  <si>
    <t>530400241100002391209</t>
  </si>
  <si>
    <t>工作业务经费</t>
  </si>
  <si>
    <t>30201</t>
  </si>
  <si>
    <t>办公费</t>
  </si>
  <si>
    <t>30211</t>
  </si>
  <si>
    <t>差旅费</t>
  </si>
  <si>
    <t>30216</t>
  </si>
  <si>
    <t>培训费</t>
  </si>
  <si>
    <t>30299</t>
  </si>
  <si>
    <t>其他商品和服务支出</t>
  </si>
  <si>
    <t>530400241100002392223</t>
  </si>
  <si>
    <t>对个人和家庭的补助</t>
  </si>
  <si>
    <t>事业单位离退休</t>
  </si>
  <si>
    <t>30305</t>
  </si>
  <si>
    <t>生活补助</t>
  </si>
  <si>
    <t>530400241100002392227</t>
  </si>
  <si>
    <t>工会经费</t>
  </si>
  <si>
    <t>30228</t>
  </si>
  <si>
    <t>530400241100002392236</t>
  </si>
  <si>
    <t>事业人员工资支出</t>
  </si>
  <si>
    <t>30101</t>
  </si>
  <si>
    <t>基本工资</t>
  </si>
  <si>
    <t>30102</t>
  </si>
  <si>
    <t>津贴补贴</t>
  </si>
  <si>
    <t>购房补贴</t>
  </si>
  <si>
    <t>530400241100002392237</t>
  </si>
  <si>
    <t>社会保障缴费</t>
  </si>
  <si>
    <t>30112</t>
  </si>
  <si>
    <t>其他社会保障缴费</t>
  </si>
  <si>
    <t>机关事业单位基本养老保险缴费支出</t>
  </si>
  <si>
    <t>30108</t>
  </si>
  <si>
    <t>机关事业单位基本养老保险缴费</t>
  </si>
  <si>
    <t>事业单位医疗</t>
  </si>
  <si>
    <t>30110</t>
  </si>
  <si>
    <t>职工基本医疗保险缴费</t>
  </si>
  <si>
    <t>公务员医疗补助</t>
  </si>
  <si>
    <t>30111</t>
  </si>
  <si>
    <t>公务员医疗补助缴费</t>
  </si>
  <si>
    <t>其他行政事业单位医疗支出</t>
  </si>
  <si>
    <t>530400241100002392238</t>
  </si>
  <si>
    <t>住房公积金</t>
  </si>
  <si>
    <t>30113</t>
  </si>
  <si>
    <t>530400241100002392239</t>
  </si>
  <si>
    <t>30217</t>
  </si>
  <si>
    <t>530400241100002392241</t>
  </si>
  <si>
    <t>一般公用经费</t>
  </si>
  <si>
    <t>30207</t>
  </si>
  <si>
    <t>邮电费</t>
  </si>
  <si>
    <t>30213</t>
  </si>
  <si>
    <t>维修（护）费</t>
  </si>
  <si>
    <t>30227</t>
  </si>
  <si>
    <t>委托业务费</t>
  </si>
  <si>
    <t>30229</t>
  </si>
  <si>
    <t>福利费</t>
  </si>
  <si>
    <t>30239</t>
  </si>
  <si>
    <t>其他交通费用</t>
  </si>
  <si>
    <t>530400241100002830400</t>
  </si>
  <si>
    <t>市直退休医疗照顾人员医疗费用资金</t>
  </si>
  <si>
    <t>30307</t>
  </si>
  <si>
    <t>医疗费补助</t>
  </si>
  <si>
    <t>530400251100003847499</t>
  </si>
  <si>
    <t>残疾人就业保障金</t>
  </si>
  <si>
    <t>530400241100002105843</t>
  </si>
  <si>
    <t>编外人员经费</t>
  </si>
  <si>
    <t>艺术表演团体</t>
  </si>
  <si>
    <t>30199</t>
  </si>
  <si>
    <t>其他工资福利支出</t>
  </si>
  <si>
    <t>530400241100002124823</t>
  </si>
  <si>
    <t>职业年金个人账户记实申报经费</t>
  </si>
  <si>
    <t>机关事业单位职业年金缴费支出</t>
  </si>
  <si>
    <t>30109</t>
  </si>
  <si>
    <t>职业年金缴费</t>
  </si>
  <si>
    <t>530400241100002358989</t>
  </si>
  <si>
    <t>530400241100002389281</t>
  </si>
  <si>
    <t>530400241100002389286</t>
  </si>
  <si>
    <t>530400241100002389303</t>
  </si>
  <si>
    <t>530400241100002389308</t>
  </si>
  <si>
    <t>530400241100002389311</t>
  </si>
  <si>
    <t>530400241100002438883</t>
  </si>
  <si>
    <t>30205</t>
  </si>
  <si>
    <t>水费</t>
  </si>
  <si>
    <t>30206</t>
  </si>
  <si>
    <t>电费</t>
  </si>
  <si>
    <t>30218</t>
  </si>
  <si>
    <t>专用材料费</t>
  </si>
  <si>
    <t>530400241100002438906</t>
  </si>
  <si>
    <t>公车购置及运维费</t>
  </si>
  <si>
    <t>30231</t>
  </si>
  <si>
    <t>公务用车运行维护费</t>
  </si>
  <si>
    <t>530400241100002438908</t>
  </si>
  <si>
    <t>530400241100002659219</t>
  </si>
  <si>
    <t>530400241100002660001</t>
  </si>
  <si>
    <t>530400251100003842969</t>
  </si>
  <si>
    <t>租赁费</t>
  </si>
  <si>
    <t>30214</t>
  </si>
  <si>
    <t>530400241100002105475</t>
  </si>
  <si>
    <t>530400241100002105813</t>
  </si>
  <si>
    <t>530400241100002106287</t>
  </si>
  <si>
    <t>530400241100002106340</t>
  </si>
  <si>
    <t>职业年金经费</t>
  </si>
  <si>
    <t>530400241100002109531</t>
  </si>
  <si>
    <t>编外临聘人员经费</t>
  </si>
  <si>
    <t>530400241100002109923</t>
  </si>
  <si>
    <t>530400241100002109925</t>
  </si>
  <si>
    <t>30226</t>
  </si>
  <si>
    <t>劳务费</t>
  </si>
  <si>
    <t>31002</t>
  </si>
  <si>
    <t>办公设备购置</t>
  </si>
  <si>
    <t>31003</t>
  </si>
  <si>
    <t>专用设备购置</t>
  </si>
  <si>
    <t>530400241100002109934</t>
  </si>
  <si>
    <t>530400241100002109935</t>
  </si>
  <si>
    <t>530400241100002109936</t>
  </si>
  <si>
    <t>530400241100002109938</t>
  </si>
  <si>
    <t>530400241100002109939</t>
  </si>
  <si>
    <t>530400241100002388021</t>
  </si>
  <si>
    <t>530400241100002388022</t>
  </si>
  <si>
    <t>530400241100002829553</t>
  </si>
  <si>
    <t>530400251100003842684</t>
  </si>
  <si>
    <t>物业管理费</t>
  </si>
  <si>
    <t>30209</t>
  </si>
  <si>
    <t>530400241100002113924</t>
  </si>
  <si>
    <t>其他文化和旅游支出</t>
  </si>
  <si>
    <t>530400241100002113925</t>
  </si>
  <si>
    <t>530400241100002113939</t>
  </si>
  <si>
    <t>530400241100002113940</t>
  </si>
  <si>
    <t>530400241100002362976</t>
  </si>
  <si>
    <t>非税返还资金安排编制外长聘人员支出经费</t>
  </si>
  <si>
    <t>530400241100002386395</t>
  </si>
  <si>
    <t>自有资金安排编制外长聘人员支出经费</t>
  </si>
  <si>
    <t>530400241100002392507</t>
  </si>
  <si>
    <t>530400241100002392508</t>
  </si>
  <si>
    <t>530400241100002392514</t>
  </si>
  <si>
    <t>530400241100002392515</t>
  </si>
  <si>
    <t>530400241100002392533</t>
  </si>
  <si>
    <t>530400241100002392534</t>
  </si>
  <si>
    <t>530400241100002392536</t>
  </si>
  <si>
    <t>530400241100002417486</t>
  </si>
  <si>
    <t>530400241100002942083</t>
  </si>
  <si>
    <t>自有资金账户利息收入资金</t>
  </si>
  <si>
    <t>预算05-1表</t>
  </si>
  <si>
    <t>2025年部门项目支出预算表</t>
  </si>
  <si>
    <t>项目分类</t>
  </si>
  <si>
    <t>项目单位</t>
  </si>
  <si>
    <t>本年拨款</t>
  </si>
  <si>
    <t>单位资金</t>
  </si>
  <si>
    <t>其中：本次下达</t>
  </si>
  <si>
    <t>聂耳文化资源数字库建设经费</t>
  </si>
  <si>
    <t>事业发展类</t>
  </si>
  <si>
    <t>530400241100002113713</t>
  </si>
  <si>
    <t>“聂耳和国歌的故事”系列音乐党课课程研发资金</t>
  </si>
  <si>
    <t>530400251100003592302</t>
  </si>
  <si>
    <t>滇剧剧目发展专项经费</t>
  </si>
  <si>
    <t>530400241100002095965</t>
  </si>
  <si>
    <t>遗属人员生活补助经费</t>
  </si>
  <si>
    <t>民生类</t>
  </si>
  <si>
    <t>530400241100002106004</t>
  </si>
  <si>
    <t>死亡抚恤</t>
  </si>
  <si>
    <t>云南省艺术基金项目《一湖春水》巡演经费</t>
  </si>
  <si>
    <t>530400241100002981125</t>
  </si>
  <si>
    <t>传习基地修缮建设项目经费</t>
  </si>
  <si>
    <t>530400241100003324980</t>
  </si>
  <si>
    <t>用于其他社会公益事业的彩票公益金支出</t>
  </si>
  <si>
    <t>国家艺术基金舞台艺术创作资助项目经费</t>
  </si>
  <si>
    <t>530400251100003571792</t>
  </si>
  <si>
    <t>创建文明城市活动专项经费</t>
  </si>
  <si>
    <t>530400251100003790757</t>
  </si>
  <si>
    <t>花灯剧目打造项目经费</t>
  </si>
  <si>
    <t>530400241100002096864</t>
  </si>
  <si>
    <t>上缴非税返还创作经费</t>
  </si>
  <si>
    <t>530400241100002101423</t>
  </si>
  <si>
    <t>530400241100002297158</t>
  </si>
  <si>
    <t>花灯剧目打造、百千万及惠民演出经费</t>
  </si>
  <si>
    <t>530400241100002611306</t>
  </si>
  <si>
    <t>530400241100002611322</t>
  </si>
  <si>
    <t>遗属生活补助伤残补助经费</t>
  </si>
  <si>
    <t>530400251100003588296</t>
  </si>
  <si>
    <t>文明城市创建经费</t>
  </si>
  <si>
    <t>专项业务类</t>
  </si>
  <si>
    <t>530400251100003799238</t>
  </si>
  <si>
    <t>红色艺术情景剧《聂耳和国歌的故事》项目经费</t>
  </si>
  <si>
    <t>530400241100002095161</t>
  </si>
  <si>
    <t>上缴非税返还聂耳文化场馆服务中心运行经费</t>
  </si>
  <si>
    <t>530400241100002095174</t>
  </si>
  <si>
    <t>聂耳纪念馆免费开放中央、省级补助资金</t>
  </si>
  <si>
    <t>530400241100002095189</t>
  </si>
  <si>
    <t>博物馆</t>
  </si>
  <si>
    <t>30202</t>
  </si>
  <si>
    <t>印刷费</t>
  </si>
  <si>
    <t>31099</t>
  </si>
  <si>
    <t>其他资本性支出</t>
  </si>
  <si>
    <t>事业收入安排的支出经费</t>
  </si>
  <si>
    <t>530400241100002096812</t>
  </si>
  <si>
    <t>两馆一院运行经费</t>
  </si>
  <si>
    <t>530400241100002097088</t>
  </si>
  <si>
    <t>创新跨界融合舞台作品《花腰竹女》创作经费</t>
  </si>
  <si>
    <t>530400241100002611437</t>
  </si>
  <si>
    <t>530400241100002611438</t>
  </si>
  <si>
    <t>中央支持地方公共文化服务建设专项资金</t>
  </si>
  <si>
    <t>530400241100002615053</t>
  </si>
  <si>
    <t>530400241100002615056</t>
  </si>
  <si>
    <t>530400241100002615073</t>
  </si>
  <si>
    <t>530400241100002615075</t>
  </si>
  <si>
    <t>530400241100002615076</t>
  </si>
  <si>
    <t>530400241100002615078</t>
  </si>
  <si>
    <t>530400241100002615079</t>
  </si>
  <si>
    <t>530400241100002615084</t>
  </si>
  <si>
    <t>530400241100002615654</t>
  </si>
  <si>
    <t>530400241100002615655</t>
  </si>
  <si>
    <t>530400241100002615741</t>
  </si>
  <si>
    <t>530400241100002615787</t>
  </si>
  <si>
    <t>530400241100002615788</t>
  </si>
  <si>
    <t>530400241100002615789</t>
  </si>
  <si>
    <t>530400241100002615811</t>
  </si>
  <si>
    <t>中央补助地方公共文化服务建设资金讲好聂耳和国歌的故事系列文化活动项目经费</t>
  </si>
  <si>
    <t>530400241100002964146</t>
  </si>
  <si>
    <t>其他文化旅游体育与传媒支出</t>
  </si>
  <si>
    <t>《青铜·花腰》创作经费</t>
  </si>
  <si>
    <t>530400241100003072104</t>
  </si>
  <si>
    <t>玉溪市公共文化美术创作展览培训基地经费</t>
  </si>
  <si>
    <t>530400241100003328611</t>
  </si>
  <si>
    <t>云南省文艺创作扶持项目《青铜·花腰》经费</t>
  </si>
  <si>
    <t>530400251100003558392</t>
  </si>
  <si>
    <t>云南艺术基金传播交流推广资助项目《聂耳和国歌的故事》经费</t>
  </si>
  <si>
    <t>530400251100003577197</t>
  </si>
  <si>
    <t>国家艺术基金资助项目《青铜·花腰》传播交流推广专项经费</t>
  </si>
  <si>
    <t>530400251100003592978</t>
  </si>
  <si>
    <t>开展文明城市创建项目经费</t>
  </si>
  <si>
    <t>530400251100003780978</t>
  </si>
  <si>
    <t>2024年美术采风写生活动项目经费</t>
  </si>
  <si>
    <t>530400251100003790683</t>
  </si>
  <si>
    <t>云南省第十三届民族民间歌舞乐展演获奖节目联合工作经费</t>
  </si>
  <si>
    <t>530400251100003843430</t>
  </si>
  <si>
    <t>合  计</t>
  </si>
  <si>
    <t>预算05-2表</t>
  </si>
  <si>
    <t>2025年部门项目支出绩效目标表</t>
  </si>
  <si>
    <t>单位名称、项目名称</t>
  </si>
  <si>
    <t>项目年度绩效目标</t>
  </si>
  <si>
    <t>一级指标</t>
  </si>
  <si>
    <t>二级指标</t>
  </si>
  <si>
    <t>三级指标</t>
  </si>
  <si>
    <t>指标性质</t>
  </si>
  <si>
    <t>指标值</t>
  </si>
  <si>
    <t>度量单位</t>
  </si>
  <si>
    <t>指标属性</t>
  </si>
  <si>
    <t>指标内容</t>
  </si>
  <si>
    <t>通过研发针对不同群体的音乐党课，用多样化的舞台形式，集中讲演聂耳歌曲和红色音乐，起到传承红色文化，弘扬聂耳精神，加强聂耳文化建设，坚持守正创新，引导、丰富全市干部群众的学习生活，拍摄留存资料能长期储备宣传教育，不断满足全市干部群众对美好精神文化的需求，营造浓厚的红色音乐艺术氛围，为我市文化强市战略助力。项目将完成7场原创撰稿音乐党课课程研发，汇报演出2场，邀请全市广大干部群众100人以上人次观摩，并通过视频录制制作100个储存U盘保存，传播。完成两场讲好“聂耳和国歌的故事”系列音乐党课，视频U盘制作100个，请到相关专家4人，做到满意度0投诉。</t>
  </si>
  <si>
    <t>产出指标</t>
  </si>
  <si>
    <t>数量指标</t>
  </si>
  <si>
    <t>系列课程研发</t>
  </si>
  <si>
    <t>=</t>
  </si>
  <si>
    <t>场</t>
  </si>
  <si>
    <t>定量指标</t>
  </si>
  <si>
    <t>反映音乐党课课程研发数量。</t>
  </si>
  <si>
    <t>讲演活动举办次数</t>
  </si>
  <si>
    <t>&gt;=</t>
  </si>
  <si>
    <t>反映组织讲演活动次数的情况。</t>
  </si>
  <si>
    <t>视频拍摄制作储存U盘</t>
  </si>
  <si>
    <t>反映音乐党课视频拍摄制作数量。</t>
  </si>
  <si>
    <t>质量指标</t>
  </si>
  <si>
    <t>及时率</t>
  </si>
  <si>
    <t>&lt;=</t>
  </si>
  <si>
    <t>60</t>
  </si>
  <si>
    <t>天</t>
  </si>
  <si>
    <t>反映事实发生与作为宣传事实发生之间的时间差距情况。</t>
  </si>
  <si>
    <t>宣传次数</t>
  </si>
  <si>
    <t>1.完成率=100%，得满分；2.完成率介于60%（含）至100%之间，完成率×指标分值；3.完成率＜60%，不得分。 完成率=实际完成值/目标值*100%</t>
  </si>
  <si>
    <t>时效指标</t>
  </si>
  <si>
    <t>计划完成率</t>
  </si>
  <si>
    <t>90</t>
  </si>
  <si>
    <t>%</t>
  </si>
  <si>
    <t>计划完成率=在规定时间内宣传任务完成数/宣传任务计划数*100%</t>
  </si>
  <si>
    <t>效益指标</t>
  </si>
  <si>
    <t>社会效益</t>
  </si>
  <si>
    <t>推动党建工作</t>
  </si>
  <si>
    <t>次</t>
  </si>
  <si>
    <t>定性指标</t>
  </si>
  <si>
    <t>反映党建工作推动情况。</t>
  </si>
  <si>
    <t>观众人次</t>
  </si>
  <si>
    <t>100</t>
  </si>
  <si>
    <t>人</t>
  </si>
  <si>
    <t>反映音乐党课观众人数。</t>
  </si>
  <si>
    <t>满意度指标</t>
  </si>
  <si>
    <t>服务对象满意度</t>
  </si>
  <si>
    <t>社会公众满意度</t>
  </si>
  <si>
    <t>反映社会公众对宣传的满意程度。</t>
  </si>
  <si>
    <t>完成聂耳文化中心数据库功能开发，硬件设施部署及文物数据收集、建立项目云账户；收录1100件主要文物收录。
完成聂耳文化版权交易中心线上平台建设；完成200件聂耳文化内容存证登记。
完成聂耳文化内容交易中心线上平台建设，完成100个聂耳文化内容在线售卖、交易变现。</t>
  </si>
  <si>
    <t>管理增量数据条数</t>
  </si>
  <si>
    <t>1100</t>
  </si>
  <si>
    <t>条</t>
  </si>
  <si>
    <t>反映完成聂耳数字化资源收集和整理数量。</t>
  </si>
  <si>
    <t>管理存量数据条数</t>
  </si>
  <si>
    <t>2200</t>
  </si>
  <si>
    <t>反映对完成收集的聂耳数字化资源管理存储数量。</t>
  </si>
  <si>
    <t>信息系统建设变更率</t>
  </si>
  <si>
    <t>反映聂耳文化数字资源库建设完成情况。</t>
  </si>
  <si>
    <t>系统全年正常运行时长</t>
  </si>
  <si>
    <t>300</t>
  </si>
  <si>
    <t>反映信息系统全年正常运行时间情况。</t>
  </si>
  <si>
    <t>聂耳文化数字资源库受益人数</t>
  </si>
  <si>
    <t>1.0</t>
  </si>
  <si>
    <t>万人次</t>
  </si>
  <si>
    <t>可持续影响</t>
  </si>
  <si>
    <t>系统正常使用年限</t>
  </si>
  <si>
    <t>年</t>
  </si>
  <si>
    <t>反映系统正常使用期限。</t>
  </si>
  <si>
    <t>使用人员满意度度</t>
  </si>
  <si>
    <t>反映使用对象对信息系统使用的满意度。
使用人员满意度=（对信息系统满意的使用人员/问卷调查人数）*100%</t>
  </si>
  <si>
    <t>2025年度遗属生活补助，补助人员2名</t>
  </si>
  <si>
    <t>获补对象数</t>
  </si>
  <si>
    <t>人(人次、家)</t>
  </si>
  <si>
    <t>反映获补助人员、企业的数量情况，也适用补贴、资助等形式的补助。</t>
  </si>
  <si>
    <t>获补对象准确率</t>
  </si>
  <si>
    <t>反映获补助对象认定的准确性情况。
获补对象准确率=抽检符合标准的补助对象数/抽检实际补助对象数*100%</t>
  </si>
  <si>
    <t>发放及时率</t>
  </si>
  <si>
    <t>反映发放单位及时发放补助资金的情况。
发放及时率=在时限内发放资金/应发放资金*100%</t>
  </si>
  <si>
    <t>政策知晓率</t>
  </si>
  <si>
    <t>反映补助政策的宣传效果情况。
政策知晓率=调查中补助政策知晓人数/调查总人数*100%</t>
  </si>
  <si>
    <t>受益对象满意度</t>
  </si>
  <si>
    <t>反映获补助受益对象的满意程度。</t>
  </si>
  <si>
    <t>严格按照国家艺术基金要求，力求打造出一台思想精深、艺术精湛、制作精良的新时代优秀作品，完成好统筹、排练、宣传、演出、结项等工作，取得良好的社会效益。完成国家艺术基金要求不少于10场演出，观众达到2万元人次。</t>
  </si>
  <si>
    <t>举办公益演出的场次</t>
  </si>
  <si>
    <t>反映年度举办公益演出的场次情况。</t>
  </si>
  <si>
    <t xml:space="preserve">创艺类演出节目占比 </t>
  </si>
  <si>
    <t>创艺类演出节目占比=创艺类演出节目数量/节目总数量*100%</t>
  </si>
  <si>
    <t>工作完成及时率</t>
  </si>
  <si>
    <t>反映观看节目的观众人次情况。</t>
  </si>
  <si>
    <t>社会宣传报道次数</t>
  </si>
  <si>
    <t>举办的公益演出活动被媒体宣传报道的次数，反映其引领示范作用的体现情况。</t>
  </si>
  <si>
    <t>观众满意度</t>
  </si>
  <si>
    <t xml:space="preserve">观众观看演出满意度 </t>
  </si>
  <si>
    <t>通过宣传文化部门加大政府购买服务力度，支持戏曲人传承发展、推动戏曲进校园、进乡村及三下乡演出，发挥玉溪滇剧（国家非物质文化遗产）传承保护展演中心作为公益性文化机构的宣传、教育职能，有利于社会主义核心价值观念的宣传推广。</t>
  </si>
  <si>
    <t>4000</t>
  </si>
  <si>
    <t>人次</t>
  </si>
  <si>
    <t>反映创文公益演出的观众观看演出情况。</t>
  </si>
  <si>
    <t>演出完成率</t>
  </si>
  <si>
    <t>宣传报道次数</t>
  </si>
  <si>
    <t>反映受益对象的满意程度。</t>
  </si>
  <si>
    <t xml:space="preserve">保障单位遗属生活补助发放、伤残补助发放。 </t>
  </si>
  <si>
    <t>兑现准确率</t>
  </si>
  <si>
    <t>反映补助准确发放的情况。
补助兑现准确率=补助兑付额/应付额*100%</t>
  </si>
  <si>
    <t>生活状况改善</t>
  </si>
  <si>
    <t>明显改善</t>
  </si>
  <si>
    <t>反映补助促进受助对象生活状况改善的情况。</t>
  </si>
  <si>
    <t>95</t>
  </si>
  <si>
    <t>2至3月做好创文宣传广告制作粘贴，全年做好维护和公共卫生设施修缮。“我们的节日”及戏曲进校园进乡村演出共计4场，参演人数每场不少于40人；2月进行节目创作及排练；3-12月进行演出；（演出的具体时间和地点以玉溪市聂耳文中心的通知为准)。项目经费支出也以上级通知为准。</t>
  </si>
  <si>
    <t>创艺类演出节目占比</t>
  </si>
  <si>
    <t>2000</t>
  </si>
  <si>
    <t>反映项目实施后，观众对新剧目的满意情况。</t>
  </si>
  <si>
    <t xml:space="preserve">通过花灯戏剧（节）目创作，文化惠民演出活动等一系列惠民演出活动，充分展示我中心文艺工作蓬勃发展的丰硕成果。通过创作演出，擦亮玉溪花灯戏文化品牌，推进文化自信自强，彰显玉溪花灯艺术魅力，充分体现公共文化服务体系价值，极大的丰富玉溪人民的文化生活。预计文化惠民演出不少于10场次，观众人次不少于10000人次。上缴非税返还创作经费预计总投入8万元，我中心高度重视，把此项工作列入全年工作重要议事日程，加强领导，明确职责，指定专人负责督促落实，制定工作方案和拟定创作、演出计划，为演出单位的节目编创等所需费用积极协调并给予保障，确保演出的剧节目数量和质量。每一项的支出都经过细化考量，经费使用与项目内容相匹配。项目资金规模与项目内容相匹配。
</t>
  </si>
  <si>
    <t>演出场次</t>
  </si>
  <si>
    <t>反映年度文化惠民演出的场次情况。</t>
  </si>
  <si>
    <t>10000</t>
  </si>
  <si>
    <t>反映观看演出的观众人次情况。</t>
  </si>
  <si>
    <t>反映文化惠民演出完成情况，演出完成率=在规定时间内完成的文化惠民演出场次/计划举办的文化惠民演出的场次*100%</t>
  </si>
  <si>
    <t>节目数量</t>
  </si>
  <si>
    <t>个</t>
  </si>
  <si>
    <t>反映年平均文化惠民演出节目或主题数量。</t>
  </si>
  <si>
    <t>剧院知名度</t>
  </si>
  <si>
    <t>显著提高</t>
  </si>
  <si>
    <t>反映玉溪花灯的传播及普及情况，反映其引领示范作用的体现情况。</t>
  </si>
  <si>
    <t>通过发放观众问卷调查，统计观众满意度，反映观众对演出节目的喜爱度、满意度。</t>
  </si>
  <si>
    <t>“单位自有资金项目”收入来源为我单位演出费、收支专户利息收入及误存入收支账户的往来款等，用于支付单位日常演出费用、创作费用、上缴利息收入等。</t>
  </si>
  <si>
    <t>40</t>
  </si>
  <si>
    <t>反映全年惠民演出演出完成情况，演出完成率=实际完成演出场次/计划完成演出场次。</t>
  </si>
  <si>
    <t>演出结束，通过发放观众问卷调查，统计观众满意度</t>
  </si>
  <si>
    <t>1、是数量指标（完成全年5000人次的观众、聂耳大剧院演出3场、省内外演出7场）。
2、是质量指标（完成首演、巡演及惠民演出）。
3、是社会效益指标（加大宣传玉溪“聂耳故乡、音乐之都”品牌、挖掘文物和文化遗产的多重价值，全面展现独特且丰富的中华优秀传统文化魅力）。
4、是服务对象满意度指标（人民群众对文物活化舞台作品《青铜·花腰》项目满意度达80%以上）。</t>
  </si>
  <si>
    <t>5000</t>
  </si>
  <si>
    <t>反映参与的观众人次。</t>
  </si>
  <si>
    <t>玉溪演出场次</t>
  </si>
  <si>
    <t>聂耳大剧院演出</t>
  </si>
  <si>
    <t>省内外演出场次</t>
  </si>
  <si>
    <t>省外展演场次</t>
  </si>
  <si>
    <t>完成首演、巡演及惠民演出</t>
  </si>
  <si>
    <t>是</t>
  </si>
  <si>
    <t>是/否</t>
  </si>
  <si>
    <t>完成首演及10场公益性演出，大力打造聂耳文化品牌，弘扬聂耳精神，传承云南民族民间音乐。</t>
  </si>
  <si>
    <t>是否完成玉溪“聂耳故乡、音乐之都”品牌文化的宣传和发展</t>
  </si>
  <si>
    <t>明显提升</t>
  </si>
  <si>
    <t>反映建设聂耳音乐之都宣传推介玉溪旅游、聂耳文化品牌的作用，满足玉溪市人民群众日益增长的对美好生活和精神文明的需求。</t>
  </si>
  <si>
    <t>展现中华传统文化魅力</t>
  </si>
  <si>
    <t>挖掘文物和文化遗产的多重价值，全面展现独特且丰富的中华优秀传统文化魅力</t>
  </si>
  <si>
    <t>满意度</t>
  </si>
  <si>
    <t>80</t>
  </si>
  <si>
    <t>玉溪市人民群众对中央补助地方公共文化服务建设资金讲好聂耳和国歌的故事系列文化活动项目经费项目满意度达80%以上</t>
  </si>
  <si>
    <t>根据(玉财非税〔2022〕5号)玉溪市财政局关于进一步规范非税收入管理的通知文件要求，返还经费用于支付聂耳大剧院、聂耳纪念馆、聂耳文化广场舞台承办演出、会议的有关支出，如：布标等宣传品、席位牌、矿泉水、鲜花、外聘会务人员劳务费、外聘工人劳务费及场馆运行维护费用。预计 2025年承办大型会议50场，中型会议10场，预计接待演出50场，所有承办会议、演出等活动收取的场地使用费属于国有资产出租出借收入，按照国家规定上缴税款后全额上缴国库，核定70%补偿性成本支出。上缴非税局返还的该项目资金将用于支付场馆运行维修维护费用，包括但不限于舞台设备维修维护、舞台设备购置费用等，以保证市委市政府会议服务及各类演出服务顺利完成，场馆正常运行，发挥各场馆综合文化服务设施的功能，提升各场馆公共文化服务能力和水平。重点完成玉溪市“两会”、市委全会、市委经济会、时代前沿知识讲座等市委市政府重要会议及各类演出服务工作。</t>
  </si>
  <si>
    <t>承办演出场次</t>
  </si>
  <si>
    <t>50</t>
  </si>
  <si>
    <t>反映预算部门（单位）承办的演出的总次数。</t>
  </si>
  <si>
    <t>承办大小型会议场次</t>
  </si>
  <si>
    <t>反映预算部门（单位）承办的大小型会议演出的总次数。</t>
  </si>
  <si>
    <t>接待会议、演出人次</t>
  </si>
  <si>
    <t>65000</t>
  </si>
  <si>
    <t>反映预算部门（单位）组织开展各类会议演出的参与人次。</t>
  </si>
  <si>
    <t>吊杆维修维保数量</t>
  </si>
  <si>
    <t>1.00</t>
  </si>
  <si>
    <t>项</t>
  </si>
  <si>
    <t>反映维修维护设备的数量</t>
  </si>
  <si>
    <t>购置无线话筒</t>
  </si>
  <si>
    <t>个/套</t>
  </si>
  <si>
    <t>反映购买LED聚光灯的数量</t>
  </si>
  <si>
    <t>设备故障率</t>
  </si>
  <si>
    <t>反映设备故障发生情况，设备故障率=【(停机等待时间+维修时间）/计划使用总时间】×100%</t>
  </si>
  <si>
    <t>购置舞台设备验收合格率</t>
  </si>
  <si>
    <t>反映设备购置的产品质量情况。
验收通过率=（通过验收的购置数量/购置总数量）*100%。</t>
  </si>
  <si>
    <t>保障发挥聂耳大剧院、聂耳纪念馆、聂耳文化广场舞台综合文化服务设施的功能</t>
  </si>
  <si>
    <t>反映预算部门（单位）承办各类活动是否能发挥聂耳大剧院综合文化服务设施的功能</t>
  </si>
  <si>
    <t>保障提高会议、演出服务水平</t>
  </si>
  <si>
    <t>反映项目运转是否能提升大剧院会议、演出服务质量</t>
  </si>
  <si>
    <t>保障基本公共文化服务水平提升</t>
  </si>
  <si>
    <t>反映项目运转是否能提升基本公共文化服务水平</t>
  </si>
  <si>
    <t>进入场馆人员满意度</t>
  </si>
  <si>
    <t>反映参会人员对会议开展的满意度。参会人员满意度=（参会满意人数/问卷调查人数）*100%</t>
  </si>
  <si>
    <t>1.产出指标（完成数量指标——演出服装翻新维护；完成数量指标——乐器道具更新维护）。
2.社会效益指标（加大宣传玉溪“聂耳故乡、音乐之都”品牌、挖掘文物和文化遗产的多重价值，全面展现独特且丰富的中华优秀传统文化魅力）。
3.服务对象满意度指标（人民群众对竹乐团演出满意度达80%以上）。</t>
  </si>
  <si>
    <t>演出服装翻新维护</t>
  </si>
  <si>
    <t>批</t>
  </si>
  <si>
    <t>完成玉溪聂耳竹乐团演出服装翻新维护。</t>
  </si>
  <si>
    <t>乐器道具更新维护</t>
  </si>
  <si>
    <t>完成数量指标——乐器道具更新维护。</t>
  </si>
  <si>
    <t>加大宣传玉溪“聂耳故乡、音乐之都”品牌、挖掘文物和文化遗产的多重价值</t>
  </si>
  <si>
    <t>加大宣传玉溪“聂耳故乡、音乐之都”品牌、挖掘文物和文化遗产的多重价值，全面展现独特且丰富的中华优秀传统文化魅力。</t>
  </si>
  <si>
    <t>展现中华传统文化魅力。</t>
  </si>
  <si>
    <t>人民群众对竹乐团演出满意</t>
  </si>
  <si>
    <t>&gt;</t>
  </si>
  <si>
    <t>人民群众对竹乐团演出满意度达80%以上。</t>
  </si>
  <si>
    <t>根据《关于印发〈玉溪市创建全国文明城市工作 2022 年度考核办法〉的通知》（玉文明委〔2022〕3 号）、《关于印发〈玉溪市创建全国文明城市工作指导手册（2023年版）〉的通知》，结合主管单位工作任务分解和单位工作实际，开展2025年度创建全国文明城市相关工作，聂耳竹乐团开展“强国复兴有我”主题宣传活动，推动创文宣传工作。</t>
  </si>
  <si>
    <t>聂耳竹乐团开展公益演出的场次</t>
  </si>
  <si>
    <t>演出活动完成率</t>
  </si>
  <si>
    <t>反映创文演出活动完成情况。演出完成率=实际完成数量/计划完成数量*100%</t>
  </si>
  <si>
    <t>群众对玉溪市场馆服务中心创文宣传工作知晓率</t>
  </si>
  <si>
    <t>反映通过问卷调查方式完成，相关受众群体对玉溪市场馆服务中心创文宣传工作的满意程度。</t>
  </si>
  <si>
    <t>是否增强全市创建全国文明城市氛围</t>
  </si>
  <si>
    <t>是否</t>
  </si>
  <si>
    <t>通过问卷调查方式完成</t>
  </si>
  <si>
    <t>群众对玉溪市文化管理服务中心创文宣传工作满意度</t>
  </si>
  <si>
    <t>85</t>
  </si>
  <si>
    <t>反映通过问卷调查方式完成，相关受众群体对竹乐宣传活动的满意程度。</t>
  </si>
  <si>
    <t>1.完成300人次以上的观众，举办1场采风活动，宣传报道达2次以上。2.在2025年12月30日前完成所有项目。3.加大宣传“聂耳故乡、音乐之都”品牌，反映聂耳红色文化品牌的作用，满足玉溪市人民群众日益增长的对美好生活和精神文明的需求。4.增强全市贯彻落实党的二十大精神，持续讲好“聂耳和国歌的故事”的氛围。5玉溪市人民群众对该活动的满意度达80%以上。</t>
  </si>
  <si>
    <t>采风活动</t>
  </si>
  <si>
    <t>活动次数</t>
  </si>
  <si>
    <t>宣传报道</t>
  </si>
  <si>
    <t>报道次数</t>
  </si>
  <si>
    <t>完成时间</t>
  </si>
  <si>
    <t>2024年12月30日</t>
  </si>
  <si>
    <t>明显提升“聂耳故乡、音乐之都”品牌传播</t>
  </si>
  <si>
    <t>明显提升玉溪市音乐氛围</t>
  </si>
  <si>
    <t>反映增强玉溪市音乐氛围以及演出对居民生活幸福度的持续性提升</t>
  </si>
  <si>
    <t>群众满意度</t>
  </si>
  <si>
    <t>满意度达80%以上</t>
  </si>
  <si>
    <t>空1.完成7000人次以上的观众，举办10场演出，宣传报道达5次以上。2.在2025年12月30日前完成所有项目。3.加大宣传“聂耳故乡、音乐之都”品牌，反映聂耳红色文化品牌的作用，满足玉溪市人民群众日益增长的对美好生活和精神文明的需求。4.增强全市贯彻落实党的二十大精神，持续讲好“聂耳和国歌的故事”的氛围。5.玉溪市人民群众对该演出的满意度达80%以上。</t>
  </si>
  <si>
    <t>7000</t>
  </si>
  <si>
    <t>反映参与的观众人次</t>
  </si>
  <si>
    <t>展演场次</t>
  </si>
  <si>
    <t>全年宣传报道次数</t>
  </si>
  <si>
    <t>项目计划完成时间</t>
  </si>
  <si>
    <t>2025年12月</t>
  </si>
  <si>
    <t>月</t>
  </si>
  <si>
    <t>项目计划完成时间在2025年12月30日前</t>
  </si>
  <si>
    <t>反映聂耳红色文化品牌的作用，满足玉溪市人民群众日益增长的对美好生活和精神文明的需求</t>
  </si>
  <si>
    <t>增强全市贯彻落实党的二十大精神，持续讲好“聂耳和国歌的故事”的氛围。</t>
  </si>
  <si>
    <t>观演群众满意度</t>
  </si>
  <si>
    <t>玉溪市人民群众对本项目的满意度达80%以上。</t>
  </si>
  <si>
    <t>1.数量指标（完成全年5000人次的观众、聂耳大剧院演出3场、省内外演出7场）。2.质量指标（完成首演、巡演及惠民演出）3.社会效益指标（加大宣传玉溪“聂耳故乡、音乐之都”品牌、挖掘文物和文化遗产的多重价值，全面展现独特且丰富的中华优秀传统文化魅力）4.服务对象满意度指标（人民群众对文物活化舞台作品《青铜·花腰》项目满意度达80%以上）。</t>
  </si>
  <si>
    <t>省外演出场次、演出协议</t>
  </si>
  <si>
    <t>事业收入用于支付2025年聂耳大剧院承办大型会议40场，中型会议10场，演出30场产生的成本费用；保证市委市政府会议服务及各类演出服务顺利完成；确保聂耳竹乐团人员更好提升自我的专业修养及专业技能，完成对外文化交流演出等活动；支付聂耳文化广场舞台设备维修维护、物业管理服务费，保证了玉溪市文化演出活动顺利开展，提升公共文化服务能力水平。
聂耳文化广场舞台预计25年举办活动事业收入10万元，全年预计支出10万元，主要用于以下几个方面：1.灯光、音响、吊杆、设施设备维修维护费用；2.LED字幕屏更换费用；3.喷绘更换费用；4.舞台地胶保养费用；5.广场舞台全年购买第三方服务维护物业费等。</t>
  </si>
  <si>
    <t>聂耳大剧院承办大中型会议场次</t>
  </si>
  <si>
    <t>反映预算部门（单位）承办的大中型会议演出的总次数。</t>
  </si>
  <si>
    <t>聂耳大剧院承办演出场次</t>
  </si>
  <si>
    <t>30</t>
  </si>
  <si>
    <t>30000</t>
  </si>
  <si>
    <t>聂耳竹乐团精品综合晚会演出场次</t>
  </si>
  <si>
    <t>反映竹乐团演出场次</t>
  </si>
  <si>
    <t>聂耳文化广场舞台承办活动场次</t>
  </si>
  <si>
    <t>122</t>
  </si>
  <si>
    <t>反映聂耳文化广场舞台承办活动场次</t>
  </si>
  <si>
    <t>购置会议服务用品验收合格率</t>
  </si>
  <si>
    <t>反映设备购置的产品质量情况。
验收合格率=（通过验收的购置数量/购置总数量）*100%。</t>
  </si>
  <si>
    <t>会议、演出期间事故率</t>
  </si>
  <si>
    <t>反映会议、演出活动期间发生事故的情况</t>
  </si>
  <si>
    <t>是否发挥聂耳大剧院、广场舞台综合文化服务设施的功能</t>
  </si>
  <si>
    <t>是否保障提高会议、演出服务水平</t>
  </si>
  <si>
    <t>是否保护传承竹乐文化发展</t>
  </si>
  <si>
    <t>反映群众对竹乐团知晓情况</t>
  </si>
  <si>
    <t>是否保障基本公共文化服务水平提升</t>
  </si>
  <si>
    <t>参会人员、观众满意度</t>
  </si>
  <si>
    <t>根据《玉办发3号（印发现代公共文化服务体系实施意见）》和《玉溪市“十四五”文化和旅游发展规划》文件精神，2025 年该项目对“两馆一院”总建筑面积37809平方米的范围进行维护管理，保证2025年度场馆的正常运行：物业服务到位，预计物业管理费所需资金85万元，通水、通电、电梯正常运转,场馆设施环境洁净舒适、停车场及绿化带管理工作的顺利推进，场馆消防安全及设施设备安全得到保障，开展常态化疫情防控工作。预计水电费所需资金40万元，电梯维护需要5万元，消防维保需资金4万元，强电维护保养费4万元，电信宽带费14.4万元，场馆建筑维护19.6万元，垃圾清运费3万元，节日氛围营造费5万元等，充分发挥其文化职能，服务好玉溪市政府重要会议、演出活动，对提升城市形象、提升公共文化服务能力和水平、创建文明城市起着重要作用。预计保障场馆365天正常运转，大型场馆举办活动50场次，预计2025年全年接待人数20万人次。</t>
  </si>
  <si>
    <t>场馆开放面积</t>
  </si>
  <si>
    <t>37809</t>
  </si>
  <si>
    <t>平方米</t>
  </si>
  <si>
    <t>反映大型场馆开放的展厅（场地）面积。</t>
  </si>
  <si>
    <t>大型场馆举办活动场次</t>
  </si>
  <si>
    <t>反映大型场馆举办活动的场次（演出、展览、体育赛事等）情况。</t>
  </si>
  <si>
    <t>免费开放天数</t>
  </si>
  <si>
    <t>反映大型场馆免费开放的天数情况。</t>
  </si>
  <si>
    <t>场馆接待人次</t>
  </si>
  <si>
    <t>200000</t>
  </si>
  <si>
    <t>反映大型场馆接待的人数情况。</t>
  </si>
  <si>
    <t>定期完成电梯、消防设施的维护检查次数</t>
  </si>
  <si>
    <t>36</t>
  </si>
  <si>
    <t>反映电梯、消防设施的维护检查的次数，电梯共有11部，其中电梯9部、扶梯2部，每月2次，消防设施每月1次.</t>
  </si>
  <si>
    <t>场馆接待完成率</t>
  </si>
  <si>
    <t>反映场馆接待人次完成情况。场馆接待完成率=已接待人次/计划接待人次*100%</t>
  </si>
  <si>
    <t>场馆（设施、设备）完好率</t>
  </si>
  <si>
    <t>反映大型场馆设施设备完好的情况。场馆（设施、设备）完好率=完好的场馆（设施、设备）数量/在用场馆（设施、设备）数量*100%</t>
  </si>
  <si>
    <t>维护覆盖率</t>
  </si>
  <si>
    <t>反映在计划范围内大型场馆（设施、设备）维护的覆盖情况。维护覆盖率=实际维护数/应维护数*100%</t>
  </si>
  <si>
    <t>维护按时完成率</t>
  </si>
  <si>
    <t>反映大型场馆场所（设施、设备）维护按时完成的情况。场馆（设施、设备）维护按时完成率=在规定时限内完成维护的场馆（设施、设备）数量/维护的场馆（设施、设备）数量*100%</t>
  </si>
  <si>
    <t>保障满足玉溪市民群众文化设施需求</t>
  </si>
  <si>
    <t>反映两馆一院是否能满足玉溪市民文化设施需求</t>
  </si>
  <si>
    <t>保障市级会议服务需求</t>
  </si>
  <si>
    <t>反映两馆一院是否能满足玉溪市级会议服务需求</t>
  </si>
  <si>
    <t>保障市民读书年报、观看演出、参观展览、接受爱国主义教育等群众基本文化权益</t>
  </si>
  <si>
    <t>反映两馆一院是否能满足玉溪市民接受群众文化及爱国主义教育需求。</t>
  </si>
  <si>
    <t>保障市级大型文化活动的开展</t>
  </si>
  <si>
    <t>反映两馆一院是否能满足玉溪市级大型文化活动的开展需求</t>
  </si>
  <si>
    <t>70</t>
  </si>
  <si>
    <t>反映场馆接待对象的满意程度。</t>
  </si>
  <si>
    <t>预算06表</t>
  </si>
  <si>
    <t>2025年部门政府性基金预算支出预算表</t>
  </si>
  <si>
    <t>单位:元</t>
  </si>
  <si>
    <t>政府性基金预算支出</t>
  </si>
  <si>
    <t>彩票公益金安排的支出</t>
  </si>
  <si>
    <t>预算07表</t>
  </si>
  <si>
    <t>2025年部门政府采购预算表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</si>
  <si>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</si>
  <si>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</si>
  <si>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</si>
  <si>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</si>
  <si>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</si>
  <si>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</si>
  <si>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</si>
  <si>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</si>
  <si>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</si>
  <si>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</si>
  <si>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打印纸采购</t>
  </si>
  <si>
    <t>箱</t>
  </si>
  <si>
    <t>公务用车维修</t>
  </si>
  <si>
    <t>公务用车加油采购</t>
  </si>
  <si>
    <t>公务用车保险采购</t>
  </si>
  <si>
    <t>复印纸</t>
  </si>
  <si>
    <t>车辆保险</t>
  </si>
  <si>
    <t>车辆维修保养</t>
  </si>
  <si>
    <t>车辆加油</t>
  </si>
  <si>
    <t>空调机</t>
  </si>
  <si>
    <t>台</t>
  </si>
  <si>
    <t>复印机</t>
  </si>
  <si>
    <t>打复印纸</t>
  </si>
  <si>
    <t>元</t>
  </si>
  <si>
    <t>信封印刷</t>
  </si>
  <si>
    <t>信纸印刷</t>
  </si>
  <si>
    <t>广场舞台物业服务费</t>
  </si>
  <si>
    <t>两馆一院物业管理服务</t>
  </si>
  <si>
    <t>预算08表</t>
  </si>
  <si>
    <t>2025年部门政府购买服务预算表</t>
  </si>
  <si>
    <t>政府购买服务项目</t>
  </si>
  <si>
    <t>政府购买服务目录</t>
  </si>
  <si>
    <t>备注：本部门2025年无政府购买服务，此表为空。</t>
  </si>
  <si>
    <t>预算09-1表</t>
  </si>
  <si>
    <t>2025年市对下转移支付预算表</t>
  </si>
  <si>
    <t>单位名称（项目）</t>
  </si>
  <si>
    <t>地区</t>
  </si>
  <si>
    <t>政府性基金</t>
  </si>
  <si>
    <t>红塔区</t>
  </si>
  <si>
    <t>江川区</t>
  </si>
  <si>
    <t>澄江市</t>
  </si>
  <si>
    <t>通海县</t>
  </si>
  <si>
    <t>华宁县</t>
  </si>
  <si>
    <t>易门县</t>
  </si>
  <si>
    <t>峨山县</t>
  </si>
  <si>
    <t>新平县</t>
  </si>
  <si>
    <t>元江县</t>
  </si>
  <si>
    <t>高新区</t>
  </si>
  <si>
    <t>备注：本部门2025年无市对下转移支付，此表为空。</t>
  </si>
  <si>
    <t>预算09-2表</t>
  </si>
  <si>
    <t>2025年市对下转移支付绩效目标表</t>
  </si>
  <si>
    <t>预算10表</t>
  </si>
  <si>
    <t>2025年新增资产配置表</t>
  </si>
  <si>
    <t>资产类别</t>
  </si>
  <si>
    <t>资产分类代码.名称</t>
  </si>
  <si>
    <t>资产名称</t>
  </si>
  <si>
    <t>计量单位</t>
  </si>
  <si>
    <t>财政部门批复数（元）</t>
  </si>
  <si>
    <t>单价</t>
  </si>
  <si>
    <t>金额</t>
  </si>
  <si>
    <t>备注：本部门2025年无新增资产，此表为空。</t>
  </si>
  <si>
    <t>预算11表</t>
  </si>
  <si>
    <t>2025年上级补助项目支出预算表</t>
  </si>
  <si>
    <t>上级补助</t>
  </si>
  <si>
    <t>备注：本部门2025年无上级补助项目，此表为空。</t>
  </si>
  <si>
    <t>预算12表</t>
  </si>
  <si>
    <t>2025年部门项目支出中期规划预算表</t>
  </si>
  <si>
    <t>项目级次</t>
  </si>
  <si>
    <t>2025年</t>
  </si>
  <si>
    <t>2026年</t>
  </si>
  <si>
    <t>2027年</t>
  </si>
  <si>
    <t>313 事业发展类</t>
  </si>
  <si>
    <t>本级</t>
  </si>
  <si>
    <t>312 民生类</t>
  </si>
  <si>
    <t>311 专项业务类</t>
  </si>
  <si>
    <t/>
  </si>
</sst>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 numFmtId="177" formatCode="#,##0.00;\-#,##0.00;;@"/>
    <numFmt numFmtId="178" formatCode="yyyy\-mm\-dd"/>
    <numFmt numFmtId="179" formatCode="hh:mm:ss"/>
    <numFmt numFmtId="180" formatCode="#,##0;\-#,##0;;@"/>
  </numFmts>
  <fonts count="41">
    <font>
      <sz val="11"/>
      <color rgb="FF000000"/>
      <name val="宋体"/>
      <charset val="134"/>
      <scheme val="minor"/>
    </font>
    <font>
      <sz val="9.75"/>
      <color rgb="FF000000"/>
      <name val="SimSun"/>
      <charset val="134"/>
    </font>
    <font>
      <b/>
      <sz val="21"/>
      <color rgb="FF000000"/>
      <name val="宋体"/>
      <charset val="134"/>
    </font>
    <font>
      <sz val="9"/>
      <color rgb="FF000000"/>
      <name val="宋体"/>
      <charset val="134"/>
    </font>
    <font>
      <sz val="11"/>
      <color rgb="FF000000"/>
      <name val="宋体"/>
      <charset val="134"/>
    </font>
    <font>
      <sz val="10"/>
      <color rgb="FF000000"/>
      <name val="SimSun"/>
      <charset val="134"/>
    </font>
    <font>
      <sz val="9"/>
      <color rgb="FF000000"/>
      <name val="SimSun"/>
      <charset val="134"/>
    </font>
    <font>
      <sz val="9"/>
      <color theme="1"/>
      <name val="宋体"/>
      <charset val="134"/>
    </font>
    <font>
      <b/>
      <sz val="23"/>
      <color rgb="FF000000"/>
      <name val="宋体"/>
      <charset val="134"/>
    </font>
    <font>
      <sz val="9.75"/>
      <color rgb="FF000000"/>
      <name val="宋体"/>
      <charset val="134"/>
    </font>
    <font>
      <sz val="10"/>
      <color rgb="FF000000"/>
      <name val="宋体"/>
      <charset val="134"/>
    </font>
    <font>
      <sz val="9"/>
      <name val="宋体"/>
      <charset val="134"/>
    </font>
    <font>
      <b/>
      <sz val="23.25"/>
      <name val="宋体"/>
      <charset val="134"/>
    </font>
    <font>
      <sz val="9.75"/>
      <name val="宋体"/>
      <charset val="134"/>
    </font>
    <font>
      <sz val="9.75"/>
      <name val="SimSun"/>
      <charset val="134"/>
    </font>
    <font>
      <b/>
      <sz val="23.25"/>
      <color rgb="FF000000"/>
      <name val="宋体"/>
      <charset val="134"/>
    </font>
    <font>
      <b/>
      <sz val="24"/>
      <color rgb="FF000000"/>
      <name val="宋体"/>
      <charset val="134"/>
    </font>
    <font>
      <b/>
      <sz val="22"/>
      <color rgb="FF000000"/>
      <name val="宋体"/>
      <charset val="134"/>
    </font>
    <font>
      <sz val="8.25"/>
      <color rgb="FF000000"/>
      <name val="宋体"/>
      <charset val="134"/>
    </font>
    <font>
      <sz val="11"/>
      <color theme="1"/>
      <name val="宋体"/>
      <charset val="134"/>
      <scheme val="minor"/>
    </font>
    <font>
      <sz val="9"/>
      <name val="SimSun"/>
      <charset val="134"/>
    </font>
    <font>
      <b/>
      <sz val="9"/>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top"/>
    </xf>
    <xf numFmtId="42" fontId="19" fillId="0" borderId="0" applyFont="0" applyFill="0" applyBorder="0" applyAlignment="0" applyProtection="0">
      <alignment vertical="center"/>
    </xf>
    <xf numFmtId="0" fontId="22" fillId="2" borderId="0" applyNumberFormat="0" applyBorder="0" applyAlignment="0" applyProtection="0">
      <alignment vertical="center"/>
    </xf>
    <xf numFmtId="0" fontId="23" fillId="3" borderId="14"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176" fontId="11" fillId="0" borderId="7">
      <alignment horizontal="right" vertical="center"/>
    </xf>
    <xf numFmtId="0" fontId="22" fillId="4" borderId="0" applyNumberFormat="0" applyBorder="0" applyAlignment="0" applyProtection="0">
      <alignment vertical="center"/>
    </xf>
    <xf numFmtId="0" fontId="24" fillId="5" borderId="0" applyNumberFormat="0" applyBorder="0" applyAlignment="0" applyProtection="0">
      <alignment vertical="center"/>
    </xf>
    <xf numFmtId="43" fontId="19" fillId="0" borderId="0" applyFont="0" applyFill="0" applyBorder="0" applyAlignment="0" applyProtection="0">
      <alignment vertical="center"/>
    </xf>
    <xf numFmtId="0" fontId="25" fillId="6" borderId="0" applyNumberFormat="0" applyBorder="0" applyAlignment="0" applyProtection="0">
      <alignment vertical="center"/>
    </xf>
    <xf numFmtId="0" fontId="26" fillId="0" borderId="0" applyNumberFormat="0" applyFill="0" applyBorder="0" applyAlignment="0" applyProtection="0">
      <alignment vertical="center"/>
    </xf>
    <xf numFmtId="9" fontId="19" fillId="0" borderId="0" applyFont="0" applyFill="0" applyBorder="0" applyAlignment="0" applyProtection="0">
      <alignment vertical="center"/>
    </xf>
    <xf numFmtId="178" fontId="11" fillId="0" borderId="7">
      <alignment horizontal="right" vertical="center"/>
    </xf>
    <xf numFmtId="0" fontId="27" fillId="0" borderId="0" applyNumberFormat="0" applyFill="0" applyBorder="0" applyAlignment="0" applyProtection="0">
      <alignment vertical="center"/>
    </xf>
    <xf numFmtId="0" fontId="19" fillId="7" borderId="15" applyNumberFormat="0" applyFont="0" applyAlignment="0" applyProtection="0">
      <alignment vertical="center"/>
    </xf>
    <xf numFmtId="0" fontId="25" fillId="8"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6" applyNumberFormat="0" applyFill="0" applyAlignment="0" applyProtection="0">
      <alignment vertical="center"/>
    </xf>
    <xf numFmtId="0" fontId="33" fillId="0" borderId="16" applyNumberFormat="0" applyFill="0" applyAlignment="0" applyProtection="0">
      <alignment vertical="center"/>
    </xf>
    <xf numFmtId="0" fontId="25" fillId="9" borderId="0" applyNumberFormat="0" applyBorder="0" applyAlignment="0" applyProtection="0">
      <alignment vertical="center"/>
    </xf>
    <xf numFmtId="0" fontId="28" fillId="0" borderId="17" applyNumberFormat="0" applyFill="0" applyAlignment="0" applyProtection="0">
      <alignment vertical="center"/>
    </xf>
    <xf numFmtId="0" fontId="25" fillId="10" borderId="0" applyNumberFormat="0" applyBorder="0" applyAlignment="0" applyProtection="0">
      <alignment vertical="center"/>
    </xf>
    <xf numFmtId="0" fontId="34" fillId="11" borderId="18" applyNumberFormat="0" applyAlignment="0" applyProtection="0">
      <alignment vertical="center"/>
    </xf>
    <xf numFmtId="0" fontId="35" fillId="11" borderId="14" applyNumberFormat="0" applyAlignment="0" applyProtection="0">
      <alignment vertical="center"/>
    </xf>
    <xf numFmtId="0" fontId="36" fillId="12" borderId="19" applyNumberFormat="0" applyAlignment="0" applyProtection="0">
      <alignment vertical="center"/>
    </xf>
    <xf numFmtId="0" fontId="22" fillId="13" borderId="0" applyNumberFormat="0" applyBorder="0" applyAlignment="0" applyProtection="0">
      <alignment vertical="center"/>
    </xf>
    <xf numFmtId="0" fontId="25" fillId="14" borderId="0" applyNumberFormat="0" applyBorder="0" applyAlignment="0" applyProtection="0">
      <alignment vertical="center"/>
    </xf>
    <xf numFmtId="0" fontId="37" fillId="0" borderId="20" applyNumberFormat="0" applyFill="0" applyAlignment="0" applyProtection="0">
      <alignment vertical="center"/>
    </xf>
    <xf numFmtId="0" fontId="38" fillId="0" borderId="21" applyNumberFormat="0" applyFill="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10" fontId="11" fillId="0" borderId="7">
      <alignment horizontal="right" vertical="center"/>
    </xf>
    <xf numFmtId="0" fontId="22" fillId="17" borderId="0" applyNumberFormat="0" applyBorder="0" applyAlignment="0" applyProtection="0">
      <alignment vertical="center"/>
    </xf>
    <xf numFmtId="0" fontId="25"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5" fillId="27" borderId="0" applyNumberFormat="0" applyBorder="0" applyAlignment="0" applyProtection="0">
      <alignment vertical="center"/>
    </xf>
    <xf numFmtId="0" fontId="22"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2" fillId="31" borderId="0" applyNumberFormat="0" applyBorder="0" applyAlignment="0" applyProtection="0">
      <alignment vertical="center"/>
    </xf>
    <xf numFmtId="0" fontId="25" fillId="32" borderId="0" applyNumberFormat="0" applyBorder="0" applyAlignment="0" applyProtection="0">
      <alignment vertical="center"/>
    </xf>
    <xf numFmtId="177" fontId="11" fillId="0" borderId="7">
      <alignment horizontal="right" vertical="center"/>
    </xf>
    <xf numFmtId="49" fontId="11" fillId="0" borderId="7">
      <alignment horizontal="left" vertical="center" wrapText="1"/>
    </xf>
    <xf numFmtId="177" fontId="11" fillId="0" borderId="7">
      <alignment horizontal="right" vertical="center"/>
    </xf>
    <xf numFmtId="179" fontId="11" fillId="0" borderId="7">
      <alignment horizontal="right" vertical="center"/>
    </xf>
    <xf numFmtId="180" fontId="11" fillId="0" borderId="7">
      <alignment horizontal="right" vertical="center"/>
    </xf>
  </cellStyleXfs>
  <cellXfs count="170">
    <xf numFmtId="0" fontId="0" fillId="0" borderId="0" xfId="0" applyFont="1">
      <alignment vertical="top"/>
    </xf>
    <xf numFmtId="0" fontId="1" fillId="0" borderId="0" xfId="0" applyFont="1" applyBorder="1" applyAlignment="1">
      <alignment horizontal="right" vertical="center"/>
    </xf>
    <xf numFmtId="49" fontId="1" fillId="0" borderId="0" xfId="0" applyNumberFormat="1" applyFont="1" applyBorder="1" applyAlignment="1">
      <alignment horizontal="right" vertical="center"/>
    </xf>
    <xf numFmtId="0" fontId="1" fillId="0" borderId="0" xfId="0" applyFont="1" applyBorder="1" applyAlignment="1" applyProtection="1">
      <alignment horizontal="right" vertical="center"/>
      <protection locked="0"/>
    </xf>
    <xf numFmtId="0" fontId="2" fillId="0" borderId="0" xfId="0" applyFont="1" applyBorder="1" applyAlignment="1">
      <alignment horizontal="center" vertical="center"/>
    </xf>
    <xf numFmtId="0" fontId="3" fillId="0" borderId="0" xfId="0" applyFont="1" applyBorder="1" applyAlignment="1" applyProtection="1">
      <alignment horizontal="left" vertical="center"/>
      <protection locked="0"/>
    </xf>
    <xf numFmtId="0" fontId="4" fillId="0" borderId="0" xfId="0" applyFont="1" applyBorder="1" applyAlignment="1">
      <alignment horizontal="left" vertical="center"/>
    </xf>
    <xf numFmtId="0" fontId="4" fillId="0" borderId="0" xfId="0" applyFont="1" applyBorder="1" applyAlignment="1"/>
    <xf numFmtId="0" fontId="5" fillId="0" borderId="0" xfId="0" applyFont="1" applyBorder="1" applyAlignment="1" applyProtection="1">
      <alignment horizontal="right"/>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pplyProtection="1">
      <alignment horizontal="center" vertical="center" wrapText="1"/>
      <protection locked="0"/>
    </xf>
    <xf numFmtId="0" fontId="1" fillId="0" borderId="5" xfId="0" applyFont="1" applyBorder="1" applyAlignment="1">
      <alignment horizontal="center" vertical="center" wrapText="1"/>
    </xf>
    <xf numFmtId="0" fontId="1" fillId="0" borderId="1" xfId="0" applyFont="1" applyBorder="1" applyAlignment="1">
      <alignment horizontal="center" vertical="center"/>
    </xf>
    <xf numFmtId="0" fontId="1" fillId="0" borderId="6" xfId="0" applyFont="1" applyBorder="1" applyAlignment="1" applyProtection="1">
      <alignment horizontal="center" vertical="center" wrapText="1"/>
      <protection locked="0"/>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6" fillId="0" borderId="7" xfId="0" applyFont="1" applyBorder="1" applyAlignment="1" applyProtection="1">
      <alignment horizontal="left" vertical="center" wrapText="1"/>
      <protection locked="0"/>
    </xf>
    <xf numFmtId="0" fontId="6" fillId="0" borderId="7" xfId="0" applyFont="1" applyBorder="1" applyAlignment="1" applyProtection="1">
      <alignment horizontal="left" vertical="center"/>
      <protection locked="0"/>
    </xf>
    <xf numFmtId="49" fontId="6" fillId="0" borderId="7" xfId="53" applyNumberFormat="1" applyFont="1" applyBorder="1">
      <alignment horizontal="left" vertical="center" wrapText="1"/>
    </xf>
    <xf numFmtId="177" fontId="7" fillId="0" borderId="7" xfId="0" applyNumberFormat="1" applyFont="1" applyBorder="1" applyAlignment="1">
      <alignment horizontal="right" vertical="center"/>
    </xf>
    <xf numFmtId="0" fontId="6" fillId="0" borderId="7" xfId="0" applyFont="1" applyBorder="1" applyAlignment="1" applyProtection="1">
      <alignment horizontal="left" vertical="center" wrapText="1" indent="2"/>
      <protection locked="0"/>
    </xf>
    <xf numFmtId="49" fontId="6" fillId="0" borderId="7" xfId="0" applyNumberFormat="1" applyFont="1" applyBorder="1" applyAlignment="1">
      <alignment horizontal="center" vertical="center" wrapText="1"/>
    </xf>
    <xf numFmtId="49" fontId="7" fillId="0" borderId="7" xfId="53" applyNumberFormat="1" applyFont="1" applyBorder="1">
      <alignment horizontal="left" vertical="center" wrapText="1"/>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6" fillId="0" borderId="0" xfId="0" applyFont="1" applyBorder="1" applyAlignment="1">
      <alignment horizontal="right" vertical="center"/>
    </xf>
    <xf numFmtId="49" fontId="6" fillId="0" borderId="0" xfId="0" applyNumberFormat="1" applyFont="1" applyBorder="1" applyAlignment="1">
      <alignment horizontal="right" vertical="center"/>
    </xf>
    <xf numFmtId="0" fontId="8" fillId="0" borderId="0" xfId="0" applyFont="1" applyBorder="1" applyAlignment="1">
      <alignment horizontal="center" vertical="center"/>
    </xf>
    <xf numFmtId="0" fontId="9" fillId="0" borderId="1" xfId="0" applyFont="1" applyBorder="1" applyAlignment="1" applyProtection="1">
      <alignment horizontal="center" vertical="center" wrapText="1"/>
      <protection locked="0"/>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5" xfId="0" applyFont="1" applyBorder="1" applyAlignment="1" applyProtection="1">
      <alignment horizontal="center" vertical="center" wrapText="1"/>
      <protection locked="0"/>
    </xf>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0" fontId="9" fillId="0" borderId="6" xfId="0" applyFont="1" applyBorder="1" applyAlignment="1" applyProtection="1">
      <alignment horizontal="center" vertical="center" wrapText="1"/>
      <protection locked="0"/>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3" fillId="0" borderId="7" xfId="0" applyFont="1" applyBorder="1" applyAlignment="1">
      <alignment horizontal="left" vertical="center" wrapText="1"/>
    </xf>
    <xf numFmtId="0" fontId="3" fillId="0" borderId="7" xfId="0" applyFont="1" applyBorder="1" applyAlignment="1" applyProtection="1">
      <alignment horizontal="left" vertical="center" wrapText="1"/>
      <protection locked="0"/>
    </xf>
    <xf numFmtId="177" fontId="7" fillId="0" borderId="7" xfId="0" applyNumberFormat="1" applyFont="1" applyBorder="1" applyAlignment="1">
      <alignment horizontal="right" vertical="center" wrapText="1"/>
    </xf>
    <xf numFmtId="0" fontId="10"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6" fillId="0" borderId="0" xfId="0" applyFont="1" applyBorder="1" applyAlignment="1" applyProtection="1">
      <alignment horizontal="right" vertical="center"/>
      <protection locked="0"/>
    </xf>
    <xf numFmtId="0" fontId="10" fillId="0" borderId="0" xfId="0" applyFont="1" applyBorder="1" applyAlignment="1" applyProtection="1">
      <alignment horizontal="right"/>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7" xfId="0" applyFont="1" applyBorder="1" applyAlignment="1" applyProtection="1">
      <alignment horizontal="center" vertical="center"/>
      <protection locked="0"/>
    </xf>
    <xf numFmtId="49" fontId="11" fillId="0" borderId="0" xfId="53" applyNumberFormat="1" applyFont="1" applyBorder="1" applyAlignment="1">
      <alignment horizontal="right" vertical="center" wrapText="1"/>
    </xf>
    <xf numFmtId="49" fontId="12" fillId="0" borderId="0" xfId="53" applyNumberFormat="1" applyFont="1" applyBorder="1" applyAlignment="1">
      <alignment horizontal="center" vertical="center" wrapText="1"/>
    </xf>
    <xf numFmtId="49" fontId="11" fillId="0" borderId="0" xfId="53" applyNumberFormat="1" applyFont="1" applyBorder="1">
      <alignment horizontal="left" vertical="center" wrapText="1"/>
    </xf>
    <xf numFmtId="49" fontId="13" fillId="0" borderId="7" xfId="0" applyNumberFormat="1" applyFont="1" applyBorder="1" applyAlignment="1">
      <alignment horizontal="center" vertical="center" wrapText="1"/>
    </xf>
    <xf numFmtId="49" fontId="14" fillId="0" borderId="7" xfId="0" applyNumberFormat="1" applyFont="1" applyBorder="1" applyAlignment="1">
      <alignment horizontal="center" vertical="center" wrapText="1"/>
    </xf>
    <xf numFmtId="49" fontId="11" fillId="0" borderId="7" xfId="0" applyNumberFormat="1" applyFont="1" applyBorder="1" applyAlignment="1">
      <alignment horizontal="left" vertical="center" wrapText="1"/>
    </xf>
    <xf numFmtId="49" fontId="11" fillId="0" borderId="7" xfId="0" applyNumberFormat="1" applyFont="1" applyBorder="1" applyAlignment="1">
      <alignment horizontal="center" vertical="center" wrapText="1"/>
    </xf>
    <xf numFmtId="180" fontId="11" fillId="0" borderId="7" xfId="0" applyNumberFormat="1" applyFont="1" applyBorder="1" applyAlignment="1">
      <alignment horizontal="right" vertical="center" wrapText="1"/>
    </xf>
    <xf numFmtId="177" fontId="11" fillId="0" borderId="7" xfId="0" applyNumberFormat="1" applyFont="1" applyBorder="1" applyAlignment="1">
      <alignment horizontal="right" vertical="center" wrapText="1"/>
    </xf>
    <xf numFmtId="0" fontId="15" fillId="0" borderId="0" xfId="0" applyFont="1" applyBorder="1" applyAlignment="1">
      <alignment horizontal="center" vertical="center"/>
    </xf>
    <xf numFmtId="0" fontId="16" fillId="0" borderId="0" xfId="0" applyFont="1" applyBorder="1" applyAlignment="1">
      <alignment horizontal="center" vertical="center"/>
    </xf>
    <xf numFmtId="0" fontId="16" fillId="0" borderId="0" xfId="0" applyFont="1" applyBorder="1" applyAlignment="1" applyProtection="1">
      <alignment horizontal="center" vertical="center"/>
      <protection locked="0"/>
    </xf>
    <xf numFmtId="0" fontId="9" fillId="0" borderId="7" xfId="0" applyFont="1" applyBorder="1" applyAlignment="1">
      <alignment horizontal="center" vertical="center" wrapText="1"/>
    </xf>
    <xf numFmtId="0" fontId="3" fillId="0" borderId="7" xfId="0" applyFont="1" applyBorder="1" applyAlignment="1">
      <alignment vertical="center" wrapText="1"/>
    </xf>
    <xf numFmtId="0" fontId="3" fillId="0" borderId="7" xfId="0" applyFont="1" applyBorder="1" applyAlignment="1">
      <alignment horizontal="center" vertical="center" wrapText="1"/>
    </xf>
    <xf numFmtId="0" fontId="3" fillId="0" borderId="7" xfId="0" applyFont="1" applyBorder="1" applyAlignment="1" applyProtection="1">
      <alignment horizontal="center" vertical="center"/>
      <protection locked="0"/>
    </xf>
    <xf numFmtId="0" fontId="17"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pplyBorder="1" applyAlignment="1">
      <alignment wrapText="1"/>
    </xf>
    <xf numFmtId="0" fontId="10" fillId="0" borderId="0" xfId="0" applyFont="1" applyBorder="1" applyAlignment="1">
      <alignment horizontal="right" wrapText="1"/>
    </xf>
    <xf numFmtId="0" fontId="10" fillId="0" borderId="0" xfId="0" applyFont="1" applyBorder="1" applyAlignment="1">
      <alignment wrapText="1"/>
    </xf>
    <xf numFmtId="0" fontId="9" fillId="0" borderId="8" xfId="0" applyFont="1" applyBorder="1" applyAlignment="1">
      <alignment horizontal="center" vertical="center" wrapText="1"/>
    </xf>
    <xf numFmtId="0" fontId="3" fillId="0" borderId="0" xfId="0" applyFont="1" applyBorder="1" applyAlignment="1" applyProtection="1">
      <alignment horizontal="right"/>
      <protection locked="0"/>
    </xf>
    <xf numFmtId="0" fontId="3" fillId="0" borderId="0" xfId="0" applyFont="1" applyBorder="1" applyAlignment="1">
      <alignment horizontal="right" vertical="center" wrapText="1"/>
    </xf>
    <xf numFmtId="0" fontId="18" fillId="0" borderId="0" xfId="0" applyFont="1" applyBorder="1" applyAlignment="1" applyProtection="1">
      <alignment horizontal="right" vertical="center" wrapText="1"/>
      <protection locked="0"/>
    </xf>
    <xf numFmtId="0" fontId="8" fillId="0" borderId="0" xfId="0" applyFont="1" applyBorder="1" applyAlignment="1">
      <alignment horizontal="center" vertical="center" wrapText="1"/>
    </xf>
    <xf numFmtId="0" fontId="8" fillId="0" borderId="0" xfId="0" applyFont="1" applyBorder="1" applyAlignment="1" applyProtection="1">
      <alignment horizontal="center" vertical="center" wrapText="1"/>
      <protection locked="0"/>
    </xf>
    <xf numFmtId="0" fontId="3" fillId="0" borderId="0" xfId="0" applyFont="1" applyBorder="1" applyAlignment="1" applyProtection="1">
      <alignment vertical="top" wrapText="1"/>
      <protection locked="0"/>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1" xfId="0" applyFont="1" applyBorder="1" applyAlignment="1">
      <alignment horizontal="left" vertical="center"/>
    </xf>
    <xf numFmtId="0" fontId="18" fillId="0" borderId="0" xfId="0" applyFont="1" applyBorder="1" applyAlignment="1" applyProtection="1">
      <alignment horizontal="right" vertical="center"/>
      <protection locked="0"/>
    </xf>
    <xf numFmtId="0" fontId="18" fillId="0" borderId="0" xfId="0" applyFont="1" applyBorder="1" applyAlignment="1">
      <alignment horizontal="right" vertical="center" wrapText="1"/>
    </xf>
    <xf numFmtId="0" fontId="8" fillId="0" borderId="0" xfId="0" applyFont="1" applyBorder="1" applyAlignment="1" applyProtection="1">
      <alignment horizontal="center" vertical="center"/>
      <protection locked="0"/>
    </xf>
    <xf numFmtId="0" fontId="3" fillId="0" borderId="0" xfId="0" applyFont="1" applyBorder="1" applyAlignment="1" applyProtection="1">
      <alignment horizontal="right" wrapText="1"/>
      <protection locked="0"/>
    </xf>
    <xf numFmtId="0" fontId="3" fillId="0" borderId="0" xfId="0" applyFont="1" applyBorder="1" applyAlignment="1">
      <alignment horizontal="right" wrapText="1"/>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0" borderId="0" xfId="0" applyFont="1" applyBorder="1" applyAlignment="1">
      <alignment horizontal="left" vertical="center"/>
    </xf>
    <xf numFmtId="0" fontId="9" fillId="0" borderId="9"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1" xfId="0" applyFont="1" applyBorder="1" applyAlignment="1">
      <alignment horizontal="center" vertical="center"/>
    </xf>
    <xf numFmtId="0" fontId="9" fillId="0" borderId="11" xfId="0" applyFont="1" applyBorder="1" applyAlignment="1" applyProtection="1">
      <alignment horizontal="center" vertical="center"/>
      <protection locked="0"/>
    </xf>
    <xf numFmtId="0" fontId="3" fillId="0" borderId="11" xfId="0" applyFont="1" applyBorder="1" applyAlignment="1">
      <alignment horizontal="right" vertical="center"/>
    </xf>
    <xf numFmtId="177" fontId="3" fillId="0" borderId="7" xfId="0" applyNumberFormat="1" applyFont="1" applyBorder="1" applyAlignment="1">
      <alignment horizontal="right" vertical="center"/>
    </xf>
    <xf numFmtId="0" fontId="3" fillId="0" borderId="6" xfId="0" applyFont="1" applyBorder="1" applyAlignment="1">
      <alignment horizontal="left" vertical="center" wrapText="1" indent="2"/>
    </xf>
    <xf numFmtId="0" fontId="3" fillId="0" borderId="11" xfId="0" applyFont="1" applyBorder="1" applyAlignment="1">
      <alignment horizontal="center" vertical="center" wrapText="1"/>
    </xf>
    <xf numFmtId="180" fontId="7" fillId="0" borderId="7" xfId="56" applyNumberFormat="1" applyFont="1" applyBorder="1" applyAlignment="1">
      <alignment horizontal="center" vertical="center" wrapText="1"/>
    </xf>
    <xf numFmtId="0" fontId="9" fillId="0" borderId="3"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protection locked="0"/>
    </xf>
    <xf numFmtId="0" fontId="9" fillId="0" borderId="10" xfId="0" applyFont="1" applyBorder="1" applyAlignment="1" applyProtection="1">
      <alignment horizontal="center" vertical="center" wrapText="1"/>
      <protection locked="0"/>
    </xf>
    <xf numFmtId="0" fontId="9" fillId="0" borderId="13" xfId="0" applyFont="1" applyBorder="1" applyAlignment="1">
      <alignment horizontal="center" vertical="center" wrapText="1"/>
    </xf>
    <xf numFmtId="0" fontId="9" fillId="0" borderId="13" xfId="0" applyFont="1" applyBorder="1" applyAlignment="1" applyProtection="1">
      <alignment horizontal="center" vertical="center"/>
      <protection locked="0"/>
    </xf>
    <xf numFmtId="0" fontId="9" fillId="0" borderId="13"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3" fillId="0" borderId="0" xfId="0" applyFont="1" applyBorder="1" applyAlignment="1">
      <alignment horizontal="right"/>
    </xf>
    <xf numFmtId="0" fontId="9" fillId="0" borderId="4" xfId="0" applyFont="1" applyBorder="1" applyAlignment="1">
      <alignment horizontal="center" vertical="center" wrapText="1"/>
    </xf>
    <xf numFmtId="0" fontId="19" fillId="0" borderId="0" xfId="0" applyFont="1" applyBorder="1" applyAlignment="1"/>
    <xf numFmtId="0" fontId="10" fillId="0" borderId="0" xfId="0" applyFont="1" applyBorder="1" applyAlignment="1">
      <alignment horizontal="right" vertical="center"/>
    </xf>
    <xf numFmtId="0" fontId="3" fillId="0" borderId="0" xfId="0" applyFont="1" applyBorder="1" applyAlignment="1" applyProtection="1">
      <alignment horizontal="left" vertical="center" wrapText="1"/>
      <protection locked="0"/>
    </xf>
    <xf numFmtId="0" fontId="4" fillId="0" borderId="0" xfId="0" applyFont="1" applyBorder="1" applyAlignment="1">
      <alignment horizontal="left" vertical="center" wrapText="1"/>
    </xf>
    <xf numFmtId="0" fontId="10" fillId="0" borderId="0" xfId="0" applyFont="1" applyBorder="1" applyAlignment="1">
      <alignment horizontal="right"/>
    </xf>
    <xf numFmtId="177" fontId="7" fillId="0" borderId="7" xfId="54" applyNumberFormat="1" applyFont="1" applyBorder="1">
      <alignment horizontal="right" vertical="center"/>
    </xf>
    <xf numFmtId="0" fontId="3" fillId="0" borderId="7" xfId="0" applyFont="1" applyBorder="1" applyAlignment="1">
      <alignment horizontal="left" vertical="center" wrapText="1" indent="2"/>
    </xf>
    <xf numFmtId="0" fontId="3" fillId="0" borderId="7" xfId="0" applyFont="1" applyBorder="1" applyAlignment="1">
      <alignment horizontal="left" vertical="center" wrapText="1" indent="4"/>
    </xf>
    <xf numFmtId="0" fontId="10" fillId="0" borderId="7" xfId="0" applyFont="1" applyBorder="1" applyAlignment="1" applyProtection="1">
      <alignment horizontal="center" vertical="center" wrapText="1"/>
      <protection locked="0"/>
    </xf>
    <xf numFmtId="0" fontId="10" fillId="0" borderId="7" xfId="0" applyFont="1" applyBorder="1" applyAlignment="1">
      <alignment horizontal="center" vertical="center" wrapText="1"/>
    </xf>
    <xf numFmtId="0" fontId="17" fillId="0" borderId="0" xfId="0" applyFont="1" applyBorder="1" applyAlignment="1">
      <alignment horizontal="center" vertical="center"/>
    </xf>
    <xf numFmtId="49" fontId="7" fillId="0" borderId="7" xfId="53" applyNumberFormat="1" applyFont="1" applyBorder="1" applyAlignment="1">
      <alignment horizontal="left" vertical="center" wrapText="1" indent="1"/>
    </xf>
    <xf numFmtId="0" fontId="3" fillId="0" borderId="0" xfId="0" applyFont="1" applyBorder="1" applyAlignment="1" applyProtection="1">
      <alignment horizontal="right" vertical="center"/>
      <protection locked="0"/>
    </xf>
    <xf numFmtId="49" fontId="10" fillId="0" borderId="0" xfId="0" applyNumberFormat="1" applyFont="1" applyBorder="1" applyAlignment="1"/>
    <xf numFmtId="0" fontId="7" fillId="0" borderId="0" xfId="0" applyFont="1" applyBorder="1" applyAlignment="1">
      <alignment horizontal="left" vertical="center"/>
    </xf>
    <xf numFmtId="0" fontId="10" fillId="0" borderId="7" xfId="0" applyFont="1" applyBorder="1" applyAlignment="1">
      <alignment horizontal="center" vertical="center"/>
    </xf>
    <xf numFmtId="49" fontId="7" fillId="0" borderId="7" xfId="0" applyNumberFormat="1" applyFont="1" applyBorder="1" applyAlignment="1">
      <alignment horizontal="left" vertical="center" wrapText="1"/>
    </xf>
    <xf numFmtId="0" fontId="1" fillId="0" borderId="7" xfId="0" applyFont="1" applyBorder="1" applyAlignment="1">
      <alignment horizontal="center" vertical="center" wrapText="1"/>
    </xf>
    <xf numFmtId="0" fontId="10" fillId="0" borderId="0" xfId="0" applyFont="1" applyBorder="1">
      <alignment vertical="top"/>
    </xf>
    <xf numFmtId="49" fontId="11" fillId="0" borderId="7" xfId="53" applyNumberFormat="1" applyFont="1" applyBorder="1" applyAlignment="1">
      <alignment horizontal="right" vertical="center" wrapText="1"/>
    </xf>
    <xf numFmtId="49" fontId="12" fillId="0" borderId="7" xfId="53" applyNumberFormat="1" applyFont="1" applyBorder="1" applyAlignment="1">
      <alignment horizontal="center" vertical="center" wrapText="1"/>
    </xf>
    <xf numFmtId="49" fontId="11" fillId="0" borderId="7" xfId="53" applyNumberFormat="1" applyFont="1" applyBorder="1">
      <alignment horizontal="left" vertical="center" wrapText="1"/>
    </xf>
    <xf numFmtId="49" fontId="13" fillId="0" borderId="7" xfId="53" applyNumberFormat="1" applyFont="1" applyBorder="1" applyAlignment="1">
      <alignment horizontal="center" vertical="center" wrapText="1"/>
    </xf>
    <xf numFmtId="49" fontId="11" fillId="0" borderId="7" xfId="53" applyNumberFormat="1" applyFont="1" applyBorder="1" applyAlignment="1">
      <alignment horizontal="center" vertical="center" wrapText="1"/>
    </xf>
    <xf numFmtId="177" fontId="11" fillId="0" borderId="7" xfId="53" applyNumberFormat="1" applyFont="1" applyBorder="1" applyAlignment="1">
      <alignment horizontal="right" vertical="center" wrapText="1"/>
    </xf>
    <xf numFmtId="49" fontId="11" fillId="0" borderId="7" xfId="53" applyNumberFormat="1" applyFont="1" applyBorder="1" applyAlignment="1">
      <alignment horizontal="left" vertical="center" wrapText="1" indent="2"/>
    </xf>
    <xf numFmtId="180" fontId="11" fillId="0" borderId="7" xfId="56" applyNumberFormat="1" applyFont="1" applyBorder="1" applyAlignment="1">
      <alignment horizontal="center" vertical="center" wrapText="1"/>
    </xf>
    <xf numFmtId="49" fontId="20" fillId="0" borderId="7" xfId="53" applyNumberFormat="1" applyFont="1" applyBorder="1" applyAlignment="1">
      <alignment horizontal="right" vertical="center" wrapText="1"/>
    </xf>
    <xf numFmtId="49" fontId="11" fillId="0" borderId="10" xfId="53" applyNumberFormat="1" applyFont="1" applyBorder="1" applyAlignment="1">
      <alignment horizontal="right" vertical="center" wrapText="1"/>
    </xf>
    <xf numFmtId="49" fontId="11" fillId="0" borderId="7" xfId="53" applyNumberFormat="1" applyFont="1" applyBorder="1" applyAlignment="1">
      <alignment horizontal="left" vertical="center" wrapText="1" indent="4"/>
    </xf>
    <xf numFmtId="49" fontId="21" fillId="0" borderId="7" xfId="0" applyNumberFormat="1" applyFont="1" applyBorder="1" applyAlignment="1">
      <alignment horizontal="right" vertical="center" wrapText="1"/>
    </xf>
    <xf numFmtId="49" fontId="12" fillId="0" borderId="7" xfId="0" applyNumberFormat="1" applyFont="1" applyBorder="1" applyAlignment="1">
      <alignment horizontal="center" vertical="center" wrapText="1"/>
    </xf>
    <xf numFmtId="49" fontId="21" fillId="0" borderId="7" xfId="53" applyNumberFormat="1" applyFont="1" applyBorder="1">
      <alignment horizontal="left" vertical="center" wrapText="1"/>
    </xf>
    <xf numFmtId="177" fontId="11" fillId="0" borderId="7" xfId="0" applyNumberFormat="1" applyFont="1" applyBorder="1" applyAlignment="1">
      <alignment horizontal="right" vertical="center"/>
    </xf>
    <xf numFmtId="177" fontId="21" fillId="0" borderId="7" xfId="0" applyNumberFormat="1" applyFont="1" applyBorder="1" applyAlignment="1">
      <alignment horizontal="left" vertical="center"/>
    </xf>
    <xf numFmtId="177" fontId="11" fillId="0" borderId="7" xfId="54" applyNumberFormat="1" applyFont="1" applyBorder="1">
      <alignment horizontal="right" vertical="center"/>
    </xf>
    <xf numFmtId="177" fontId="11" fillId="0" borderId="7" xfId="0" applyNumberFormat="1" applyFont="1" applyBorder="1" applyAlignment="1">
      <alignment horizontal="left" vertical="center"/>
    </xf>
    <xf numFmtId="49" fontId="21" fillId="0" borderId="7" xfId="0" applyNumberFormat="1" applyFont="1" applyBorder="1" applyAlignment="1">
      <alignment horizontal="center" vertical="center" wrapText="1"/>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DateTimeStyle"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DateStyle" xfId="13"/>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PercentStyle" xfId="35"/>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NumberStyle" xfId="52"/>
    <cellStyle name="TextStyle" xfId="53"/>
    <cellStyle name="MoneyStyle" xfId="54"/>
    <cellStyle name="Time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0"/>
  <sheetViews>
    <sheetView showZeros="0" workbookViewId="0">
      <selection activeCell="B19" sqref="B19"/>
    </sheetView>
  </sheetViews>
  <sheetFormatPr defaultColWidth="8.85" defaultRowHeight="15" customHeight="1" outlineLevelCol="3"/>
  <cols>
    <col min="1" max="2" width="28.575" customWidth="1"/>
    <col min="3" max="3" width="35.7" customWidth="1"/>
    <col min="4" max="4" width="28.575" customWidth="1"/>
  </cols>
  <sheetData>
    <row r="1" ht="18.75" customHeight="1" spans="1:4">
      <c r="A1" s="151" t="s">
        <v>0</v>
      </c>
      <c r="B1" s="162"/>
      <c r="C1" s="162"/>
      <c r="D1" s="162"/>
    </row>
    <row r="2" ht="28.5" customHeight="1" spans="1:4">
      <c r="A2" s="163" t="s">
        <v>1</v>
      </c>
      <c r="B2" s="163"/>
      <c r="C2" s="163"/>
      <c r="D2" s="163"/>
    </row>
    <row r="3" ht="18.75" customHeight="1" spans="1:4">
      <c r="A3" s="153" t="str">
        <f>"单位名称："&amp;"玉溪市聂耳文化中心"</f>
        <v>单位名称：玉溪市聂耳文化中心</v>
      </c>
      <c r="B3" s="153"/>
      <c r="C3" s="153"/>
      <c r="D3" s="151" t="s">
        <v>2</v>
      </c>
    </row>
    <row r="4" ht="18.75" customHeight="1" spans="1:4">
      <c r="A4" s="154" t="s">
        <v>3</v>
      </c>
      <c r="B4" s="154"/>
      <c r="C4" s="154" t="s">
        <v>4</v>
      </c>
      <c r="D4" s="154"/>
    </row>
    <row r="5" ht="18.75" customHeight="1" spans="1:4">
      <c r="A5" s="154" t="s">
        <v>5</v>
      </c>
      <c r="B5" s="154" t="s">
        <v>6</v>
      </c>
      <c r="C5" s="154" t="s">
        <v>7</v>
      </c>
      <c r="D5" s="154" t="s">
        <v>6</v>
      </c>
    </row>
    <row r="6" ht="18.75" customHeight="1" spans="1:4">
      <c r="A6" s="153" t="s">
        <v>8</v>
      </c>
      <c r="B6" s="167">
        <v>47877237.74</v>
      </c>
      <c r="C6" s="168" t="str">
        <f>"一"&amp;"、"&amp;"文化旅游体育与传媒支出"</f>
        <v>一、文化旅游体育与传媒支出</v>
      </c>
      <c r="D6" s="167">
        <v>53267723.63</v>
      </c>
    </row>
    <row r="7" ht="18.75" customHeight="1" spans="1:4">
      <c r="A7" s="153" t="s">
        <v>9</v>
      </c>
      <c r="B7" s="167"/>
      <c r="C7" s="168" t="str">
        <f>"二"&amp;"、"&amp;"社会保障和就业支出"</f>
        <v>二、社会保障和就业支出</v>
      </c>
      <c r="D7" s="167">
        <v>7806599.26</v>
      </c>
    </row>
    <row r="8" ht="18.75" customHeight="1" spans="1:4">
      <c r="A8" s="153" t="s">
        <v>10</v>
      </c>
      <c r="B8" s="167"/>
      <c r="C8" s="168" t="str">
        <f>"三"&amp;"、"&amp;"卫生健康支出"</f>
        <v>三、卫生健康支出</v>
      </c>
      <c r="D8" s="167">
        <v>3154088.36</v>
      </c>
    </row>
    <row r="9" ht="18.75" customHeight="1" spans="1:4">
      <c r="A9" s="153" t="s">
        <v>11</v>
      </c>
      <c r="B9" s="167"/>
      <c r="C9" s="168" t="str">
        <f>"四"&amp;"、"&amp;"住房保障支出"</f>
        <v>四、住房保障支出</v>
      </c>
      <c r="D9" s="167">
        <v>3332016</v>
      </c>
    </row>
    <row r="10" ht="18.75" customHeight="1" spans="1:4">
      <c r="A10" s="153" t="s">
        <v>12</v>
      </c>
      <c r="B10" s="167">
        <v>8834800</v>
      </c>
      <c r="C10" s="168" t="str">
        <f>"二"&amp;"、"&amp;"其他支出"</f>
        <v>二、其他支出</v>
      </c>
      <c r="D10" s="167">
        <v>5000000</v>
      </c>
    </row>
    <row r="11" ht="18.75" customHeight="1" spans="1:4">
      <c r="A11" s="153" t="s">
        <v>13</v>
      </c>
      <c r="B11" s="167">
        <v>1686800</v>
      </c>
      <c r="C11" s="153"/>
      <c r="D11" s="153"/>
    </row>
    <row r="12" ht="18.75" customHeight="1" spans="1:4">
      <c r="A12" s="153" t="s">
        <v>14</v>
      </c>
      <c r="B12" s="167"/>
      <c r="C12" s="153"/>
      <c r="D12" s="153"/>
    </row>
    <row r="13" ht="18.75" customHeight="1" spans="1:4">
      <c r="A13" s="153" t="s">
        <v>15</v>
      </c>
      <c r="B13" s="167"/>
      <c r="C13" s="153"/>
      <c r="D13" s="153"/>
    </row>
    <row r="14" ht="18.75" customHeight="1" spans="1:4">
      <c r="A14" s="153" t="s">
        <v>16</v>
      </c>
      <c r="B14" s="167"/>
      <c r="C14" s="153"/>
      <c r="D14" s="153"/>
    </row>
    <row r="15" ht="18.75" customHeight="1" spans="1:4">
      <c r="A15" s="153" t="s">
        <v>17</v>
      </c>
      <c r="B15" s="167">
        <v>7148000</v>
      </c>
      <c r="C15" s="153"/>
      <c r="D15" s="153"/>
    </row>
    <row r="16" ht="18.75" customHeight="1" spans="1:4">
      <c r="A16" s="169" t="s">
        <v>18</v>
      </c>
      <c r="B16" s="167">
        <v>56712037.74</v>
      </c>
      <c r="C16" s="169" t="s">
        <v>19</v>
      </c>
      <c r="D16" s="167">
        <v>72560427.25</v>
      </c>
    </row>
    <row r="17" ht="18.75" customHeight="1" spans="1:4">
      <c r="A17" s="164" t="s">
        <v>20</v>
      </c>
      <c r="B17" s="153"/>
      <c r="C17" s="164" t="s">
        <v>21</v>
      </c>
      <c r="D17" s="153"/>
    </row>
    <row r="18" ht="18.75" customHeight="1" spans="1:4">
      <c r="A18" s="61" t="s">
        <v>22</v>
      </c>
      <c r="B18" s="167">
        <v>11721667.55</v>
      </c>
      <c r="C18" s="61" t="s">
        <v>22</v>
      </c>
      <c r="D18" s="167"/>
    </row>
    <row r="19" ht="18.75" customHeight="1" spans="1:4">
      <c r="A19" s="61" t="s">
        <v>23</v>
      </c>
      <c r="B19" s="167">
        <v>4126721.96</v>
      </c>
      <c r="C19" s="61" t="s">
        <v>23</v>
      </c>
      <c r="D19" s="167"/>
    </row>
    <row r="20" ht="18.75" customHeight="1" spans="1:4">
      <c r="A20" s="169" t="s">
        <v>24</v>
      </c>
      <c r="B20" s="167">
        <v>72560427.25</v>
      </c>
      <c r="C20" s="169" t="s">
        <v>25</v>
      </c>
      <c r="D20" s="167">
        <v>72560427.25</v>
      </c>
    </row>
  </sheetData>
  <mergeCells count="5">
    <mergeCell ref="A1:D1"/>
    <mergeCell ref="A2:D2"/>
    <mergeCell ref="A3:C3"/>
    <mergeCell ref="A4:B4"/>
    <mergeCell ref="C4:D4"/>
  </mergeCells>
  <pageMargins left="0.75" right="0.75" top="1" bottom="1" header="0.5" footer="0.5"/>
  <pageSetup paperSize="1"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14"/>
  <sheetViews>
    <sheetView showZeros="0" topLeftCell="B1" workbookViewId="0">
      <selection activeCell="A1" sqref="A1"/>
    </sheetView>
  </sheetViews>
  <sheetFormatPr defaultColWidth="9.14166666666667" defaultRowHeight="14.25" customHeight="1" outlineLevelCol="5"/>
  <cols>
    <col min="1" max="1" width="29.0333333333333" customWidth="1"/>
    <col min="2" max="2" width="28.6" customWidth="1"/>
    <col min="3" max="3" width="31.6" customWidth="1"/>
    <col min="4" max="6" width="33.45" customWidth="1"/>
  </cols>
  <sheetData>
    <row r="1" ht="15.75" customHeight="1" spans="2:6">
      <c r="B1" s="132"/>
      <c r="F1" s="133" t="s">
        <v>684</v>
      </c>
    </row>
    <row r="2" ht="28.5" customHeight="1" spans="1:6">
      <c r="A2" s="33" t="s">
        <v>685</v>
      </c>
      <c r="B2" s="33"/>
      <c r="C2" s="33"/>
      <c r="D2" s="33"/>
      <c r="E2" s="33"/>
      <c r="F2" s="33"/>
    </row>
    <row r="3" ht="15" customHeight="1" spans="1:6">
      <c r="A3" s="134" t="str">
        <f>"单位名称："&amp;"玉溪市聂耳文化中心"</f>
        <v>单位名称：玉溪市聂耳文化中心</v>
      </c>
      <c r="B3" s="135"/>
      <c r="C3" s="135"/>
      <c r="D3" s="74"/>
      <c r="E3" s="74"/>
      <c r="F3" s="136" t="s">
        <v>686</v>
      </c>
    </row>
    <row r="4" ht="18.75" customHeight="1" spans="1:6">
      <c r="A4" s="35" t="s">
        <v>140</v>
      </c>
      <c r="B4" s="35" t="s">
        <v>74</v>
      </c>
      <c r="C4" s="35" t="s">
        <v>75</v>
      </c>
      <c r="D4" s="36" t="s">
        <v>687</v>
      </c>
      <c r="E4" s="43"/>
      <c r="F4" s="43"/>
    </row>
    <row r="5" ht="30" customHeight="1" spans="1:6">
      <c r="A5" s="42"/>
      <c r="B5" s="42"/>
      <c r="C5" s="42"/>
      <c r="D5" s="36" t="s">
        <v>30</v>
      </c>
      <c r="E5" s="43" t="s">
        <v>78</v>
      </c>
      <c r="F5" s="43" t="s">
        <v>79</v>
      </c>
    </row>
    <row r="6" ht="16.5" customHeight="1" spans="1:6">
      <c r="A6" s="43">
        <v>1</v>
      </c>
      <c r="B6" s="43">
        <v>2</v>
      </c>
      <c r="C6" s="43">
        <v>3</v>
      </c>
      <c r="D6" s="43">
        <v>4</v>
      </c>
      <c r="E6" s="43">
        <v>5</v>
      </c>
      <c r="F6" s="43">
        <v>6</v>
      </c>
    </row>
    <row r="7" ht="20.25" customHeight="1" spans="1:6">
      <c r="A7" s="44" t="s">
        <v>64</v>
      </c>
      <c r="B7" s="44"/>
      <c r="C7" s="44"/>
      <c r="D7" s="24">
        <v>5000000</v>
      </c>
      <c r="E7" s="137"/>
      <c r="F7" s="137">
        <v>5000000</v>
      </c>
    </row>
    <row r="8" ht="20.25" customHeight="1" spans="1:6">
      <c r="A8" s="138" t="s">
        <v>67</v>
      </c>
      <c r="B8" s="44" t="s">
        <v>111</v>
      </c>
      <c r="C8" s="44" t="s">
        <v>84</v>
      </c>
      <c r="D8" s="24">
        <v>2450000</v>
      </c>
      <c r="E8" s="137"/>
      <c r="F8" s="137">
        <v>2450000</v>
      </c>
    </row>
    <row r="9" ht="20.25" customHeight="1" spans="1:6">
      <c r="A9" s="138" t="s">
        <v>67</v>
      </c>
      <c r="B9" s="138" t="s">
        <v>112</v>
      </c>
      <c r="C9" s="138" t="s">
        <v>688</v>
      </c>
      <c r="D9" s="24">
        <v>2450000</v>
      </c>
      <c r="E9" s="137"/>
      <c r="F9" s="137">
        <v>2450000</v>
      </c>
    </row>
    <row r="10" ht="20.25" customHeight="1" spans="1:6">
      <c r="A10" s="138" t="s">
        <v>67</v>
      </c>
      <c r="B10" s="139" t="s">
        <v>113</v>
      </c>
      <c r="C10" s="139" t="s">
        <v>328</v>
      </c>
      <c r="D10" s="24">
        <v>2450000</v>
      </c>
      <c r="E10" s="137"/>
      <c r="F10" s="137">
        <v>2450000</v>
      </c>
    </row>
    <row r="11" ht="20.25" customHeight="1" spans="1:6">
      <c r="A11" s="138" t="s">
        <v>69</v>
      </c>
      <c r="B11" s="44" t="s">
        <v>111</v>
      </c>
      <c r="C11" s="44" t="s">
        <v>84</v>
      </c>
      <c r="D11" s="24">
        <v>2550000</v>
      </c>
      <c r="E11" s="137"/>
      <c r="F11" s="137">
        <v>2550000</v>
      </c>
    </row>
    <row r="12" ht="20.25" customHeight="1" spans="1:6">
      <c r="A12" s="138" t="s">
        <v>69</v>
      </c>
      <c r="B12" s="138" t="s">
        <v>112</v>
      </c>
      <c r="C12" s="138" t="s">
        <v>688</v>
      </c>
      <c r="D12" s="24">
        <v>2550000</v>
      </c>
      <c r="E12" s="137"/>
      <c r="F12" s="137">
        <v>2550000</v>
      </c>
    </row>
    <row r="13" ht="20.25" customHeight="1" spans="1:6">
      <c r="A13" s="138" t="s">
        <v>69</v>
      </c>
      <c r="B13" s="139" t="s">
        <v>113</v>
      </c>
      <c r="C13" s="139" t="s">
        <v>328</v>
      </c>
      <c r="D13" s="24">
        <v>2550000</v>
      </c>
      <c r="E13" s="137"/>
      <c r="F13" s="137">
        <v>2550000</v>
      </c>
    </row>
    <row r="14" ht="17.25" customHeight="1" spans="1:6">
      <c r="A14" s="140" t="s">
        <v>399</v>
      </c>
      <c r="B14" s="141"/>
      <c r="C14" s="141" t="s">
        <v>399</v>
      </c>
      <c r="D14" s="137">
        <v>5000000</v>
      </c>
      <c r="E14" s="137"/>
      <c r="F14" s="137">
        <v>5000000</v>
      </c>
    </row>
  </sheetData>
  <mergeCells count="7">
    <mergeCell ref="A2:F2"/>
    <mergeCell ref="A3:E3"/>
    <mergeCell ref="D4:F4"/>
    <mergeCell ref="A14:C14"/>
    <mergeCell ref="A4:A5"/>
    <mergeCell ref="B4:B5"/>
    <mergeCell ref="C4:C5"/>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30"/>
  <sheetViews>
    <sheetView showZeros="0" topLeftCell="D1" workbookViewId="0">
      <selection activeCell="A1" sqref="A1:Q1"/>
    </sheetView>
  </sheetViews>
  <sheetFormatPr defaultColWidth="9.14166666666667" defaultRowHeight="14.25" customHeight="1"/>
  <cols>
    <col min="1" max="1" width="29.575" customWidth="1"/>
    <col min="2" max="2" width="21.7083333333333" customWidth="1"/>
    <col min="3" max="3" width="35.2833333333333" customWidth="1"/>
    <col min="4" max="4" width="7.70833333333333" customWidth="1"/>
    <col min="5" max="5" width="10.2833333333333" customWidth="1"/>
    <col min="6" max="6" width="14.8416666666667" customWidth="1"/>
    <col min="7" max="7" width="14.1333333333333" customWidth="1"/>
    <col min="8" max="11" width="14.7416666666667" customWidth="1"/>
    <col min="12" max="16" width="12.575" customWidth="1"/>
    <col min="17" max="17" width="10.425" customWidth="1"/>
  </cols>
  <sheetData>
    <row r="1" ht="13.5" customHeight="1" spans="1:17">
      <c r="A1" s="31" t="s">
        <v>689</v>
      </c>
      <c r="B1" s="31"/>
      <c r="C1" s="31"/>
      <c r="D1" s="31"/>
      <c r="E1" s="31"/>
      <c r="F1" s="31"/>
      <c r="G1" s="31"/>
      <c r="H1" s="31"/>
      <c r="I1" s="31"/>
      <c r="J1" s="31"/>
      <c r="K1" s="31"/>
      <c r="L1" s="31"/>
      <c r="M1" s="31"/>
      <c r="N1" s="31"/>
      <c r="O1" s="50"/>
      <c r="P1" s="50"/>
      <c r="Q1" s="31"/>
    </row>
    <row r="2" ht="27.75" customHeight="1" spans="1:17">
      <c r="A2" s="72" t="s">
        <v>690</v>
      </c>
      <c r="B2" s="33"/>
      <c r="C2" s="33"/>
      <c r="D2" s="33"/>
      <c r="E2" s="33"/>
      <c r="F2" s="33"/>
      <c r="G2" s="33"/>
      <c r="H2" s="33"/>
      <c r="I2" s="33"/>
      <c r="J2" s="33"/>
      <c r="K2" s="101"/>
      <c r="L2" s="33"/>
      <c r="M2" s="33"/>
      <c r="N2" s="33"/>
      <c r="O2" s="101"/>
      <c r="P2" s="101"/>
      <c r="Q2" s="33"/>
    </row>
    <row r="3" ht="18.75" customHeight="1" spans="1:17">
      <c r="A3" s="110" t="str">
        <f>"单位名称："&amp;"玉溪市聂耳文化中心"</f>
        <v>单位名称：玉溪市聂耳文化中心</v>
      </c>
      <c r="B3" s="7"/>
      <c r="C3" s="7"/>
      <c r="D3" s="7"/>
      <c r="E3" s="7"/>
      <c r="F3" s="7"/>
      <c r="G3" s="7"/>
      <c r="H3" s="7"/>
      <c r="I3" s="7"/>
      <c r="J3" s="7"/>
      <c r="O3" s="78"/>
      <c r="P3" s="78"/>
      <c r="Q3" s="130" t="s">
        <v>2</v>
      </c>
    </row>
    <row r="4" ht="15.75" customHeight="1" spans="1:17">
      <c r="A4" s="35" t="s">
        <v>691</v>
      </c>
      <c r="B4" s="111" t="s">
        <v>692</v>
      </c>
      <c r="C4" s="111" t="s">
        <v>693</v>
      </c>
      <c r="D4" s="111" t="s">
        <v>694</v>
      </c>
      <c r="E4" s="111" t="s">
        <v>695</v>
      </c>
      <c r="F4" s="111" t="s">
        <v>696</v>
      </c>
      <c r="G4" s="112" t="s">
        <v>147</v>
      </c>
      <c r="H4" s="112"/>
      <c r="I4" s="112"/>
      <c r="J4" s="112"/>
      <c r="K4" s="122"/>
      <c r="L4" s="112"/>
      <c r="M4" s="112"/>
      <c r="N4" s="112"/>
      <c r="O4" s="123"/>
      <c r="P4" s="122"/>
      <c r="Q4" s="131"/>
    </row>
    <row r="5" ht="17.25" customHeight="1" spans="1:17">
      <c r="A5" s="38"/>
      <c r="B5" s="113"/>
      <c r="C5" s="113"/>
      <c r="D5" s="113"/>
      <c r="E5" s="113"/>
      <c r="F5" s="113"/>
      <c r="G5" s="113" t="s">
        <v>30</v>
      </c>
      <c r="H5" s="113" t="s">
        <v>33</v>
      </c>
      <c r="I5" s="113" t="s">
        <v>697</v>
      </c>
      <c r="J5" s="113" t="s">
        <v>698</v>
      </c>
      <c r="K5" s="124" t="s">
        <v>699</v>
      </c>
      <c r="L5" s="125" t="s">
        <v>700</v>
      </c>
      <c r="M5" s="125"/>
      <c r="N5" s="125"/>
      <c r="O5" s="126"/>
      <c r="P5" s="127"/>
      <c r="Q5" s="114"/>
    </row>
    <row r="6" ht="54" customHeight="1" spans="1:17">
      <c r="A6" s="41"/>
      <c r="B6" s="114"/>
      <c r="C6" s="114"/>
      <c r="D6" s="114"/>
      <c r="E6" s="114"/>
      <c r="F6" s="114"/>
      <c r="G6" s="114"/>
      <c r="H6" s="114" t="s">
        <v>32</v>
      </c>
      <c r="I6" s="114"/>
      <c r="J6" s="114"/>
      <c r="K6" s="128"/>
      <c r="L6" s="114" t="s">
        <v>32</v>
      </c>
      <c r="M6" s="114" t="s">
        <v>39</v>
      </c>
      <c r="N6" s="114" t="s">
        <v>154</v>
      </c>
      <c r="O6" s="129" t="s">
        <v>41</v>
      </c>
      <c r="P6" s="128" t="s">
        <v>42</v>
      </c>
      <c r="Q6" s="114" t="s">
        <v>43</v>
      </c>
    </row>
    <row r="7" ht="15" customHeight="1" spans="1:17">
      <c r="A7" s="42">
        <v>1</v>
      </c>
      <c r="B7" s="115">
        <v>2</v>
      </c>
      <c r="C7" s="115">
        <v>3</v>
      </c>
      <c r="D7" s="115">
        <v>4</v>
      </c>
      <c r="E7" s="115">
        <v>5</v>
      </c>
      <c r="F7" s="115">
        <v>6</v>
      </c>
      <c r="G7" s="116">
        <v>7</v>
      </c>
      <c r="H7" s="116">
        <v>8</v>
      </c>
      <c r="I7" s="116">
        <v>9</v>
      </c>
      <c r="J7" s="116">
        <v>10</v>
      </c>
      <c r="K7" s="116">
        <v>11</v>
      </c>
      <c r="L7" s="116">
        <v>12</v>
      </c>
      <c r="M7" s="116">
        <v>13</v>
      </c>
      <c r="N7" s="116">
        <v>14</v>
      </c>
      <c r="O7" s="116">
        <v>15</v>
      </c>
      <c r="P7" s="116">
        <v>16</v>
      </c>
      <c r="Q7" s="116">
        <v>17</v>
      </c>
    </row>
    <row r="8" ht="21" customHeight="1" spans="1:17">
      <c r="A8" s="94" t="s">
        <v>64</v>
      </c>
      <c r="B8" s="95"/>
      <c r="C8" s="95"/>
      <c r="D8" s="95"/>
      <c r="E8" s="117"/>
      <c r="F8" s="118">
        <v>1005007</v>
      </c>
      <c r="G8" s="46">
        <v>1021207</v>
      </c>
      <c r="H8" s="46">
        <v>986207</v>
      </c>
      <c r="I8" s="46"/>
      <c r="J8" s="46"/>
      <c r="K8" s="46"/>
      <c r="L8" s="46">
        <v>35000</v>
      </c>
      <c r="M8" s="46">
        <v>35000</v>
      </c>
      <c r="N8" s="46"/>
      <c r="O8" s="46"/>
      <c r="P8" s="46"/>
      <c r="Q8" s="46"/>
    </row>
    <row r="9" ht="21" customHeight="1" spans="1:17">
      <c r="A9" s="119" t="s">
        <v>64</v>
      </c>
      <c r="B9" s="95"/>
      <c r="C9" s="95"/>
      <c r="D9" s="120"/>
      <c r="E9" s="121"/>
      <c r="F9" s="118">
        <v>4950</v>
      </c>
      <c r="G9" s="46">
        <v>4950</v>
      </c>
      <c r="H9" s="46">
        <v>4950</v>
      </c>
      <c r="I9" s="46"/>
      <c r="J9" s="46"/>
      <c r="K9" s="46"/>
      <c r="L9" s="46"/>
      <c r="M9" s="46"/>
      <c r="N9" s="46"/>
      <c r="O9" s="46"/>
      <c r="P9" s="46"/>
      <c r="Q9" s="46"/>
    </row>
    <row r="10" ht="21" customHeight="1" spans="1:17">
      <c r="A10" s="94" t="str">
        <f>"      "&amp;"一般公用经费"</f>
        <v>      一般公用经费</v>
      </c>
      <c r="B10" s="95" t="s">
        <v>701</v>
      </c>
      <c r="C10" s="95" t="str">
        <f>"A"&amp;"  "&amp;"货物类"</f>
        <v>A  货物类</v>
      </c>
      <c r="D10" s="120" t="s">
        <v>702</v>
      </c>
      <c r="E10" s="121">
        <v>30</v>
      </c>
      <c r="F10" s="24">
        <v>4950</v>
      </c>
      <c r="G10" s="46">
        <v>4950</v>
      </c>
      <c r="H10" s="46">
        <v>4950</v>
      </c>
      <c r="I10" s="46"/>
      <c r="J10" s="46"/>
      <c r="K10" s="46"/>
      <c r="L10" s="46"/>
      <c r="M10" s="46"/>
      <c r="N10" s="46"/>
      <c r="O10" s="46"/>
      <c r="P10" s="46"/>
      <c r="Q10" s="46"/>
    </row>
    <row r="11" ht="21" customHeight="1" spans="1:17">
      <c r="A11" s="119" t="s">
        <v>67</v>
      </c>
      <c r="B11" s="27"/>
      <c r="C11" s="27"/>
      <c r="D11" s="27"/>
      <c r="E11" s="27"/>
      <c r="F11" s="118">
        <v>6600</v>
      </c>
      <c r="G11" s="46">
        <v>15600</v>
      </c>
      <c r="H11" s="46">
        <v>15600</v>
      </c>
      <c r="I11" s="46"/>
      <c r="J11" s="46"/>
      <c r="K11" s="46"/>
      <c r="L11" s="46"/>
      <c r="M11" s="46"/>
      <c r="N11" s="46"/>
      <c r="O11" s="46"/>
      <c r="P11" s="46"/>
      <c r="Q11" s="46"/>
    </row>
    <row r="12" ht="21" customHeight="1" spans="1:17">
      <c r="A12" s="94" t="str">
        <f>"      "&amp;"公车购置及运维费"</f>
        <v>      公车购置及运维费</v>
      </c>
      <c r="B12" s="95" t="s">
        <v>703</v>
      </c>
      <c r="C12" s="95" t="str">
        <f>"C23120000"&amp;"  "&amp;"维修和保养服务"</f>
        <v>C23120000  维修和保养服务</v>
      </c>
      <c r="D12" s="120" t="s">
        <v>470</v>
      </c>
      <c r="E12" s="121">
        <v>1</v>
      </c>
      <c r="F12" s="24">
        <v>2600</v>
      </c>
      <c r="G12" s="46">
        <v>2600</v>
      </c>
      <c r="H12" s="46">
        <v>2600</v>
      </c>
      <c r="I12" s="46"/>
      <c r="J12" s="46"/>
      <c r="K12" s="46"/>
      <c r="L12" s="46"/>
      <c r="M12" s="46"/>
      <c r="N12" s="46"/>
      <c r="O12" s="46"/>
      <c r="P12" s="46"/>
      <c r="Q12" s="46"/>
    </row>
    <row r="13" ht="21" customHeight="1" spans="1:17">
      <c r="A13" s="94" t="str">
        <f>"      "&amp;"公车购置及运维费"</f>
        <v>      公车购置及运维费</v>
      </c>
      <c r="B13" s="95" t="s">
        <v>704</v>
      </c>
      <c r="C13" s="95" t="str">
        <f>"C23120000"&amp;"  "&amp;"维修和保养服务"</f>
        <v>C23120000  维修和保养服务</v>
      </c>
      <c r="D13" s="120" t="s">
        <v>470</v>
      </c>
      <c r="E13" s="121">
        <v>1</v>
      </c>
      <c r="F13" s="24"/>
      <c r="G13" s="46">
        <v>6000</v>
      </c>
      <c r="H13" s="46">
        <v>6000</v>
      </c>
      <c r="I13" s="46"/>
      <c r="J13" s="46"/>
      <c r="K13" s="46"/>
      <c r="L13" s="46"/>
      <c r="M13" s="46"/>
      <c r="N13" s="46"/>
      <c r="O13" s="46"/>
      <c r="P13" s="46"/>
      <c r="Q13" s="46"/>
    </row>
    <row r="14" ht="21" customHeight="1" spans="1:17">
      <c r="A14" s="94" t="str">
        <f>"      "&amp;"公车购置及运维费"</f>
        <v>      公车购置及运维费</v>
      </c>
      <c r="B14" s="95" t="s">
        <v>705</v>
      </c>
      <c r="C14" s="95" t="str">
        <f>"C18040100"&amp;"  "&amp;"商业保险服务"</f>
        <v>C18040100  商业保险服务</v>
      </c>
      <c r="D14" s="120" t="s">
        <v>470</v>
      </c>
      <c r="E14" s="121">
        <v>1</v>
      </c>
      <c r="F14" s="24"/>
      <c r="G14" s="46">
        <v>3000</v>
      </c>
      <c r="H14" s="46">
        <v>3000</v>
      </c>
      <c r="I14" s="46"/>
      <c r="J14" s="46"/>
      <c r="K14" s="46"/>
      <c r="L14" s="46"/>
      <c r="M14" s="46"/>
      <c r="N14" s="46"/>
      <c r="O14" s="46"/>
      <c r="P14" s="46"/>
      <c r="Q14" s="46"/>
    </row>
    <row r="15" ht="21" customHeight="1" spans="1:17">
      <c r="A15" s="94" t="str">
        <f>"      "&amp;"一般公用经费"</f>
        <v>      一般公用经费</v>
      </c>
      <c r="B15" s="95" t="s">
        <v>706</v>
      </c>
      <c r="C15" s="95" t="str">
        <f>"A05000000"&amp;"  "&amp;"家具和用具"</f>
        <v>A05000000  家具和用具</v>
      </c>
      <c r="D15" s="120" t="s">
        <v>581</v>
      </c>
      <c r="E15" s="121">
        <v>1</v>
      </c>
      <c r="F15" s="24">
        <v>4000</v>
      </c>
      <c r="G15" s="46">
        <v>4000</v>
      </c>
      <c r="H15" s="46">
        <v>4000</v>
      </c>
      <c r="I15" s="46"/>
      <c r="J15" s="46"/>
      <c r="K15" s="46"/>
      <c r="L15" s="46"/>
      <c r="M15" s="46"/>
      <c r="N15" s="46"/>
      <c r="O15" s="46"/>
      <c r="P15" s="46"/>
      <c r="Q15" s="46"/>
    </row>
    <row r="16" ht="21" customHeight="1" spans="1:17">
      <c r="A16" s="119" t="s">
        <v>71</v>
      </c>
      <c r="B16" s="27"/>
      <c r="C16" s="27"/>
      <c r="D16" s="27"/>
      <c r="E16" s="27"/>
      <c r="F16" s="118">
        <v>97400</v>
      </c>
      <c r="G16" s="46">
        <v>104600</v>
      </c>
      <c r="H16" s="46">
        <v>104600</v>
      </c>
      <c r="I16" s="46"/>
      <c r="J16" s="46"/>
      <c r="K16" s="46"/>
      <c r="L16" s="46"/>
      <c r="M16" s="46"/>
      <c r="N16" s="46"/>
      <c r="O16" s="46"/>
      <c r="P16" s="46"/>
      <c r="Q16" s="46"/>
    </row>
    <row r="17" ht="21" customHeight="1" spans="1:17">
      <c r="A17" s="94" t="str">
        <f>"      "&amp;"物业管理费"</f>
        <v>      物业管理费</v>
      </c>
      <c r="B17" s="95" t="s">
        <v>285</v>
      </c>
      <c r="C17" s="95" t="str">
        <f>"C21040000"&amp;"  "&amp;"物业管理服务"</f>
        <v>C21040000  物业管理服务</v>
      </c>
      <c r="D17" s="120" t="s">
        <v>470</v>
      </c>
      <c r="E17" s="121">
        <v>1</v>
      </c>
      <c r="F17" s="24">
        <v>52800</v>
      </c>
      <c r="G17" s="46">
        <v>52800</v>
      </c>
      <c r="H17" s="46">
        <v>52800</v>
      </c>
      <c r="I17" s="46"/>
      <c r="J17" s="46"/>
      <c r="K17" s="46"/>
      <c r="L17" s="46"/>
      <c r="M17" s="46"/>
      <c r="N17" s="46"/>
      <c r="O17" s="46"/>
      <c r="P17" s="46"/>
      <c r="Q17" s="46"/>
    </row>
    <row r="18" ht="21" customHeight="1" spans="1:17">
      <c r="A18" s="94" t="str">
        <f>"      "&amp;"公车购置及运维费"</f>
        <v>      公车购置及运维费</v>
      </c>
      <c r="B18" s="95" t="s">
        <v>707</v>
      </c>
      <c r="C18" s="95" t="str">
        <f>"C1804010201"&amp;"  "&amp;"机动车保险服务"</f>
        <v>C1804010201  机动车保险服务</v>
      </c>
      <c r="D18" s="120" t="s">
        <v>470</v>
      </c>
      <c r="E18" s="121">
        <v>1</v>
      </c>
      <c r="F18" s="24"/>
      <c r="G18" s="46">
        <v>2200</v>
      </c>
      <c r="H18" s="46">
        <v>2200</v>
      </c>
      <c r="I18" s="46"/>
      <c r="J18" s="46"/>
      <c r="K18" s="46"/>
      <c r="L18" s="46"/>
      <c r="M18" s="46"/>
      <c r="N18" s="46"/>
      <c r="O18" s="46"/>
      <c r="P18" s="46"/>
      <c r="Q18" s="46"/>
    </row>
    <row r="19" ht="21" customHeight="1" spans="1:17">
      <c r="A19" s="94" t="str">
        <f>"      "&amp;"公车购置及运维费"</f>
        <v>      公车购置及运维费</v>
      </c>
      <c r="B19" s="95" t="s">
        <v>708</v>
      </c>
      <c r="C19" s="95" t="str">
        <f>"C23120300"&amp;"  "&amp;"车辆维修和保养服务"</f>
        <v>C23120300  车辆维修和保养服务</v>
      </c>
      <c r="D19" s="120" t="s">
        <v>470</v>
      </c>
      <c r="E19" s="121">
        <v>1</v>
      </c>
      <c r="F19" s="24">
        <v>3600</v>
      </c>
      <c r="G19" s="46">
        <v>3600</v>
      </c>
      <c r="H19" s="46">
        <v>3600</v>
      </c>
      <c r="I19" s="46"/>
      <c r="J19" s="46"/>
      <c r="K19" s="46"/>
      <c r="L19" s="46"/>
      <c r="M19" s="46"/>
      <c r="N19" s="46"/>
      <c r="O19" s="46"/>
      <c r="P19" s="46"/>
      <c r="Q19" s="46"/>
    </row>
    <row r="20" ht="21" customHeight="1" spans="1:17">
      <c r="A20" s="94" t="str">
        <f>"      "&amp;"公车购置及运维费"</f>
        <v>      公车购置及运维费</v>
      </c>
      <c r="B20" s="95" t="s">
        <v>709</v>
      </c>
      <c r="C20" s="95" t="str">
        <f>"C23120300"&amp;"  "&amp;"车辆维修和保养服务"</f>
        <v>C23120300  车辆维修和保养服务</v>
      </c>
      <c r="D20" s="120" t="s">
        <v>581</v>
      </c>
      <c r="E20" s="121">
        <v>1</v>
      </c>
      <c r="F20" s="24"/>
      <c r="G20" s="46">
        <v>5000</v>
      </c>
      <c r="H20" s="46">
        <v>5000</v>
      </c>
      <c r="I20" s="46"/>
      <c r="J20" s="46"/>
      <c r="K20" s="46"/>
      <c r="L20" s="46"/>
      <c r="M20" s="46"/>
      <c r="N20" s="46"/>
      <c r="O20" s="46"/>
      <c r="P20" s="46"/>
      <c r="Q20" s="46"/>
    </row>
    <row r="21" ht="21" customHeight="1" spans="1:17">
      <c r="A21" s="94" t="str">
        <f>"      "&amp;"一般公用经费"</f>
        <v>      一般公用经费</v>
      </c>
      <c r="B21" s="95" t="s">
        <v>710</v>
      </c>
      <c r="C21" s="95" t="str">
        <f>"A02061804"&amp;"  "&amp;"空调机"</f>
        <v>A02061804  空调机</v>
      </c>
      <c r="D21" s="120" t="s">
        <v>711</v>
      </c>
      <c r="E21" s="121">
        <v>2</v>
      </c>
      <c r="F21" s="24">
        <v>16000</v>
      </c>
      <c r="G21" s="46">
        <v>16000</v>
      </c>
      <c r="H21" s="46">
        <v>16000</v>
      </c>
      <c r="I21" s="46"/>
      <c r="J21" s="46"/>
      <c r="K21" s="46"/>
      <c r="L21" s="46"/>
      <c r="M21" s="46"/>
      <c r="N21" s="46"/>
      <c r="O21" s="46"/>
      <c r="P21" s="46"/>
      <c r="Q21" s="46"/>
    </row>
    <row r="22" ht="21" customHeight="1" spans="1:17">
      <c r="A22" s="94" t="str">
        <f>"      "&amp;"一般公用经费"</f>
        <v>      一般公用经费</v>
      </c>
      <c r="B22" s="95" t="s">
        <v>712</v>
      </c>
      <c r="C22" s="95" t="str">
        <f>"A02020100"&amp;"  "&amp;"复印机"</f>
        <v>A02020100  复印机</v>
      </c>
      <c r="D22" s="120" t="s">
        <v>711</v>
      </c>
      <c r="E22" s="121">
        <v>1</v>
      </c>
      <c r="F22" s="24">
        <v>20000</v>
      </c>
      <c r="G22" s="46">
        <v>20000</v>
      </c>
      <c r="H22" s="46">
        <v>20000</v>
      </c>
      <c r="I22" s="46"/>
      <c r="J22" s="46"/>
      <c r="K22" s="46"/>
      <c r="L22" s="46"/>
      <c r="M22" s="46"/>
      <c r="N22" s="46"/>
      <c r="O22" s="46"/>
      <c r="P22" s="46"/>
      <c r="Q22" s="46"/>
    </row>
    <row r="23" ht="21" customHeight="1" spans="1:17">
      <c r="A23" s="94" t="str">
        <f>"      "&amp;"一般公用经费"</f>
        <v>      一般公用经费</v>
      </c>
      <c r="B23" s="95" t="s">
        <v>706</v>
      </c>
      <c r="C23" s="95" t="str">
        <f>"A05040101"&amp;"  "&amp;"复印纸"</f>
        <v>A05040101  复印纸</v>
      </c>
      <c r="D23" s="120" t="s">
        <v>581</v>
      </c>
      <c r="E23" s="121">
        <v>1</v>
      </c>
      <c r="F23" s="24">
        <v>5000</v>
      </c>
      <c r="G23" s="46">
        <v>5000</v>
      </c>
      <c r="H23" s="46">
        <v>5000</v>
      </c>
      <c r="I23" s="46"/>
      <c r="J23" s="46"/>
      <c r="K23" s="46"/>
      <c r="L23" s="46"/>
      <c r="M23" s="46"/>
      <c r="N23" s="46"/>
      <c r="O23" s="46"/>
      <c r="P23" s="46"/>
      <c r="Q23" s="46"/>
    </row>
    <row r="24" ht="21" customHeight="1" spans="1:17">
      <c r="A24" s="119" t="s">
        <v>69</v>
      </c>
      <c r="B24" s="27"/>
      <c r="C24" s="27"/>
      <c r="D24" s="27"/>
      <c r="E24" s="27"/>
      <c r="F24" s="118">
        <v>896057</v>
      </c>
      <c r="G24" s="46">
        <v>896057</v>
      </c>
      <c r="H24" s="46">
        <v>861057</v>
      </c>
      <c r="I24" s="46"/>
      <c r="J24" s="46"/>
      <c r="K24" s="46"/>
      <c r="L24" s="46">
        <v>35000</v>
      </c>
      <c r="M24" s="46">
        <v>35000</v>
      </c>
      <c r="N24" s="46"/>
      <c r="O24" s="46"/>
      <c r="P24" s="46"/>
      <c r="Q24" s="46"/>
    </row>
    <row r="25" ht="21" customHeight="1" spans="1:17">
      <c r="A25" s="94" t="str">
        <f>"      "&amp;"一般公用经费"</f>
        <v>      一般公用经费</v>
      </c>
      <c r="B25" s="95" t="s">
        <v>713</v>
      </c>
      <c r="C25" s="95" t="str">
        <f>"A05040101"&amp;"  "&amp;"复印纸"</f>
        <v>A05040101  复印纸</v>
      </c>
      <c r="D25" s="120" t="s">
        <v>714</v>
      </c>
      <c r="E25" s="121">
        <v>1</v>
      </c>
      <c r="F25" s="24">
        <v>10000</v>
      </c>
      <c r="G25" s="46">
        <v>10000</v>
      </c>
      <c r="H25" s="46">
        <v>10000</v>
      </c>
      <c r="I25" s="46"/>
      <c r="J25" s="46"/>
      <c r="K25" s="46"/>
      <c r="L25" s="46"/>
      <c r="M25" s="46"/>
      <c r="N25" s="46"/>
      <c r="O25" s="46"/>
      <c r="P25" s="46"/>
      <c r="Q25" s="46"/>
    </row>
    <row r="26" ht="21" customHeight="1" spans="1:17">
      <c r="A26" s="94" t="str">
        <f>"      "&amp;"一般公用经费"</f>
        <v>      一般公用经费</v>
      </c>
      <c r="B26" s="95" t="s">
        <v>715</v>
      </c>
      <c r="C26" s="95" t="str">
        <f>"A05040103"&amp;"  "&amp;"信封"</f>
        <v>A05040103  信封</v>
      </c>
      <c r="D26" s="120" t="s">
        <v>714</v>
      </c>
      <c r="E26" s="121">
        <v>1</v>
      </c>
      <c r="F26" s="24">
        <v>2000</v>
      </c>
      <c r="G26" s="46">
        <v>2000</v>
      </c>
      <c r="H26" s="46">
        <v>2000</v>
      </c>
      <c r="I26" s="46"/>
      <c r="J26" s="46"/>
      <c r="K26" s="46"/>
      <c r="L26" s="46"/>
      <c r="M26" s="46"/>
      <c r="N26" s="46"/>
      <c r="O26" s="46"/>
      <c r="P26" s="46"/>
      <c r="Q26" s="46"/>
    </row>
    <row r="27" ht="21" customHeight="1" spans="1:17">
      <c r="A27" s="94" t="str">
        <f>"      "&amp;"一般公用经费"</f>
        <v>      一般公用经费</v>
      </c>
      <c r="B27" s="95" t="s">
        <v>716</v>
      </c>
      <c r="C27" s="95" t="str">
        <f>"A05040102"&amp;"  "&amp;"信纸"</f>
        <v>A05040102  信纸</v>
      </c>
      <c r="D27" s="120" t="s">
        <v>714</v>
      </c>
      <c r="E27" s="121">
        <v>1</v>
      </c>
      <c r="F27" s="24">
        <v>3000</v>
      </c>
      <c r="G27" s="46">
        <v>3000</v>
      </c>
      <c r="H27" s="46">
        <v>3000</v>
      </c>
      <c r="I27" s="46"/>
      <c r="J27" s="46"/>
      <c r="K27" s="46"/>
      <c r="L27" s="46"/>
      <c r="M27" s="46"/>
      <c r="N27" s="46"/>
      <c r="O27" s="46"/>
      <c r="P27" s="46"/>
      <c r="Q27" s="46"/>
    </row>
    <row r="28" ht="21" customHeight="1" spans="1:17">
      <c r="A28" s="94" t="str">
        <f>"      "&amp;"事业收入安排的支出经费"</f>
        <v>      事业收入安排的支出经费</v>
      </c>
      <c r="B28" s="95" t="s">
        <v>717</v>
      </c>
      <c r="C28" s="95" t="str">
        <f>"C21040001"&amp;"  "&amp;"物业管理服务"</f>
        <v>C21040001  物业管理服务</v>
      </c>
      <c r="D28" s="120" t="s">
        <v>714</v>
      </c>
      <c r="E28" s="121">
        <v>1</v>
      </c>
      <c r="F28" s="24">
        <v>35000</v>
      </c>
      <c r="G28" s="46">
        <v>35000</v>
      </c>
      <c r="H28" s="46"/>
      <c r="I28" s="46"/>
      <c r="J28" s="46"/>
      <c r="K28" s="46"/>
      <c r="L28" s="46">
        <v>35000</v>
      </c>
      <c r="M28" s="46">
        <v>35000</v>
      </c>
      <c r="N28" s="46"/>
      <c r="O28" s="46"/>
      <c r="P28" s="46"/>
      <c r="Q28" s="46"/>
    </row>
    <row r="29" ht="21" customHeight="1" spans="1:17">
      <c r="A29" s="94" t="str">
        <f>"      "&amp;"两馆一院运行经费"</f>
        <v>      两馆一院运行经费</v>
      </c>
      <c r="B29" s="95" t="s">
        <v>718</v>
      </c>
      <c r="C29" s="95" t="str">
        <f>"C21040001"&amp;"  "&amp;"物业管理服务"</f>
        <v>C21040001  物业管理服务</v>
      </c>
      <c r="D29" s="120" t="s">
        <v>714</v>
      </c>
      <c r="E29" s="121">
        <v>1</v>
      </c>
      <c r="F29" s="24">
        <v>846057</v>
      </c>
      <c r="G29" s="46">
        <v>846057</v>
      </c>
      <c r="H29" s="46">
        <v>846057</v>
      </c>
      <c r="I29" s="46"/>
      <c r="J29" s="46"/>
      <c r="K29" s="46"/>
      <c r="L29" s="46"/>
      <c r="M29" s="46"/>
      <c r="N29" s="46"/>
      <c r="O29" s="46"/>
      <c r="P29" s="46"/>
      <c r="Q29" s="46"/>
    </row>
    <row r="30" ht="21" customHeight="1" spans="1:17">
      <c r="A30" s="96" t="s">
        <v>399</v>
      </c>
      <c r="B30" s="97"/>
      <c r="C30" s="97"/>
      <c r="D30" s="97"/>
      <c r="E30" s="117"/>
      <c r="F30" s="118">
        <v>1005007</v>
      </c>
      <c r="G30" s="46">
        <v>1021207</v>
      </c>
      <c r="H30" s="46">
        <v>986207</v>
      </c>
      <c r="I30" s="46"/>
      <c r="J30" s="46"/>
      <c r="K30" s="46"/>
      <c r="L30" s="46">
        <v>35000</v>
      </c>
      <c r="M30" s="46">
        <v>35000</v>
      </c>
      <c r="N30" s="46"/>
      <c r="O30" s="46"/>
      <c r="P30" s="46"/>
      <c r="Q30" s="46"/>
    </row>
  </sheetData>
  <mergeCells count="17">
    <mergeCell ref="A1:Q1"/>
    <mergeCell ref="A2:Q2"/>
    <mergeCell ref="A3:E3"/>
    <mergeCell ref="G4:Q4"/>
    <mergeCell ref="L5:Q5"/>
    <mergeCell ref="A30:E30"/>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2"/>
  <sheetViews>
    <sheetView showZeros="0" topLeftCell="D1" workbookViewId="0">
      <selection activeCell="D12" sqref="D12"/>
    </sheetView>
  </sheetViews>
  <sheetFormatPr defaultColWidth="9.14166666666667" defaultRowHeight="14.25" customHeight="1"/>
  <cols>
    <col min="1" max="1" width="31.425" customWidth="1"/>
    <col min="2" max="2" width="21.7083333333333" customWidth="1"/>
    <col min="3" max="3" width="26.7083333333333" customWidth="1"/>
    <col min="4" max="14" width="16.6" customWidth="1"/>
  </cols>
  <sheetData>
    <row r="1" ht="13.5" customHeight="1" spans="1:14">
      <c r="A1" s="79" t="s">
        <v>719</v>
      </c>
      <c r="B1" s="79"/>
      <c r="C1" s="79"/>
      <c r="D1" s="79"/>
      <c r="E1" s="79"/>
      <c r="F1" s="79"/>
      <c r="G1" s="79"/>
      <c r="H1" s="80"/>
      <c r="I1" s="79"/>
      <c r="J1" s="79"/>
      <c r="K1" s="79"/>
      <c r="L1" s="99"/>
      <c r="M1" s="80"/>
      <c r="N1" s="100"/>
    </row>
    <row r="2" ht="27.75" customHeight="1" spans="1:14">
      <c r="A2" s="72" t="s">
        <v>720</v>
      </c>
      <c r="B2" s="81"/>
      <c r="C2" s="81"/>
      <c r="D2" s="81"/>
      <c r="E2" s="81"/>
      <c r="F2" s="81"/>
      <c r="G2" s="81"/>
      <c r="H2" s="82"/>
      <c r="I2" s="81"/>
      <c r="J2" s="81"/>
      <c r="K2" s="81"/>
      <c r="L2" s="101"/>
      <c r="M2" s="82"/>
      <c r="N2" s="81"/>
    </row>
    <row r="3" ht="18.75" customHeight="1" spans="1:14">
      <c r="A3" s="73" t="str">
        <f>"单位名称："&amp;"玉溪市聂耳文化中心"</f>
        <v>单位名称：玉溪市聂耳文化中心</v>
      </c>
      <c r="B3" s="74"/>
      <c r="C3" s="74"/>
      <c r="D3" s="74"/>
      <c r="E3" s="74"/>
      <c r="F3" s="74"/>
      <c r="G3" s="74"/>
      <c r="H3" s="83"/>
      <c r="I3" s="76"/>
      <c r="J3" s="76"/>
      <c r="K3" s="76"/>
      <c r="L3" s="78"/>
      <c r="M3" s="102"/>
      <c r="N3" s="103" t="s">
        <v>2</v>
      </c>
    </row>
    <row r="4" ht="15.75" customHeight="1" spans="1:14">
      <c r="A4" s="84" t="s">
        <v>691</v>
      </c>
      <c r="B4" s="85" t="s">
        <v>721</v>
      </c>
      <c r="C4" s="85" t="s">
        <v>722</v>
      </c>
      <c r="D4" s="86" t="s">
        <v>147</v>
      </c>
      <c r="E4" s="86"/>
      <c r="F4" s="86"/>
      <c r="G4" s="86"/>
      <c r="H4" s="87"/>
      <c r="I4" s="86"/>
      <c r="J4" s="86"/>
      <c r="K4" s="86"/>
      <c r="L4" s="104"/>
      <c r="M4" s="87"/>
      <c r="N4" s="105"/>
    </row>
    <row r="5" ht="17.25" customHeight="1" spans="1:14">
      <c r="A5" s="88"/>
      <c r="B5" s="89"/>
      <c r="C5" s="89"/>
      <c r="D5" s="89" t="s">
        <v>30</v>
      </c>
      <c r="E5" s="89" t="s">
        <v>33</v>
      </c>
      <c r="F5" s="89" t="s">
        <v>697</v>
      </c>
      <c r="G5" s="89" t="s">
        <v>698</v>
      </c>
      <c r="H5" s="90" t="s">
        <v>699</v>
      </c>
      <c r="I5" s="106" t="s">
        <v>700</v>
      </c>
      <c r="J5" s="106"/>
      <c r="K5" s="106"/>
      <c r="L5" s="107"/>
      <c r="M5" s="108"/>
      <c r="N5" s="92"/>
    </row>
    <row r="6" ht="54" customHeight="1" spans="1:14">
      <c r="A6" s="91"/>
      <c r="B6" s="92"/>
      <c r="C6" s="92"/>
      <c r="D6" s="92"/>
      <c r="E6" s="92"/>
      <c r="F6" s="92"/>
      <c r="G6" s="92"/>
      <c r="H6" s="93"/>
      <c r="I6" s="92" t="s">
        <v>32</v>
      </c>
      <c r="J6" s="92" t="s">
        <v>39</v>
      </c>
      <c r="K6" s="92" t="s">
        <v>154</v>
      </c>
      <c r="L6" s="109" t="s">
        <v>41</v>
      </c>
      <c r="M6" s="93" t="s">
        <v>42</v>
      </c>
      <c r="N6" s="92" t="s">
        <v>43</v>
      </c>
    </row>
    <row r="7" ht="15" customHeight="1" spans="1:14">
      <c r="A7" s="91">
        <v>1</v>
      </c>
      <c r="B7" s="92">
        <v>2</v>
      </c>
      <c r="C7" s="92">
        <v>3</v>
      </c>
      <c r="D7" s="93">
        <v>4</v>
      </c>
      <c r="E7" s="93">
        <v>5</v>
      </c>
      <c r="F7" s="93">
        <v>6</v>
      </c>
      <c r="G7" s="93">
        <v>7</v>
      </c>
      <c r="H7" s="93">
        <v>8</v>
      </c>
      <c r="I7" s="93">
        <v>9</v>
      </c>
      <c r="J7" s="93">
        <v>10</v>
      </c>
      <c r="K7" s="93">
        <v>11</v>
      </c>
      <c r="L7" s="93">
        <v>12</v>
      </c>
      <c r="M7" s="93">
        <v>13</v>
      </c>
      <c r="N7" s="93">
        <v>14</v>
      </c>
    </row>
    <row r="8" ht="21" customHeight="1" spans="1:14">
      <c r="A8" s="94"/>
      <c r="B8" s="95"/>
      <c r="C8" s="95"/>
      <c r="D8" s="46"/>
      <c r="E8" s="46"/>
      <c r="F8" s="46"/>
      <c r="G8" s="46"/>
      <c r="H8" s="46"/>
      <c r="I8" s="46"/>
      <c r="J8" s="46"/>
      <c r="K8" s="46"/>
      <c r="L8" s="46"/>
      <c r="M8" s="46"/>
      <c r="N8" s="46"/>
    </row>
    <row r="9" ht="21" customHeight="1" spans="1:14">
      <c r="A9" s="94"/>
      <c r="B9" s="95"/>
      <c r="C9" s="95"/>
      <c r="D9" s="46"/>
      <c r="E9" s="46"/>
      <c r="F9" s="46"/>
      <c r="G9" s="46"/>
      <c r="H9" s="46"/>
      <c r="I9" s="46"/>
      <c r="J9" s="46"/>
      <c r="K9" s="46"/>
      <c r="L9" s="46"/>
      <c r="M9" s="46"/>
      <c r="N9" s="46"/>
    </row>
    <row r="10" ht="21" customHeight="1" spans="1:14">
      <c r="A10" s="96" t="s">
        <v>399</v>
      </c>
      <c r="B10" s="97"/>
      <c r="C10" s="98"/>
      <c r="D10" s="46"/>
      <c r="E10" s="46"/>
      <c r="F10" s="46"/>
      <c r="G10" s="46"/>
      <c r="H10" s="46"/>
      <c r="I10" s="46"/>
      <c r="J10" s="46"/>
      <c r="K10" s="46"/>
      <c r="L10" s="46"/>
      <c r="M10" s="46"/>
      <c r="N10" s="46"/>
    </row>
    <row r="12" customHeight="1" spans="4:4">
      <c r="D12" t="s">
        <v>723</v>
      </c>
    </row>
  </sheetData>
  <mergeCells count="14">
    <mergeCell ref="A1:N1"/>
    <mergeCell ref="A2:N2"/>
    <mergeCell ref="A3:C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1"/>
  <sheetViews>
    <sheetView showZeros="0" workbookViewId="0">
      <selection activeCell="A11" sqref="A11"/>
    </sheetView>
  </sheetViews>
  <sheetFormatPr defaultColWidth="9.14166666666667" defaultRowHeight="14.25" customHeight="1"/>
  <cols>
    <col min="1" max="1" width="76.275" customWidth="1"/>
    <col min="2" max="13" width="17.175" customWidth="1"/>
    <col min="14" max="14" width="17.0333333333333" customWidth="1"/>
  </cols>
  <sheetData>
    <row r="1" ht="13.5" customHeight="1" spans="1:14">
      <c r="A1" s="31" t="s">
        <v>724</v>
      </c>
      <c r="B1" s="31"/>
      <c r="C1" s="31"/>
      <c r="D1" s="31"/>
      <c r="E1" s="31"/>
      <c r="F1" s="31"/>
      <c r="G1" s="31"/>
      <c r="H1" s="31"/>
      <c r="I1" s="31"/>
      <c r="J1" s="31"/>
      <c r="K1" s="31"/>
      <c r="L1" s="31"/>
      <c r="M1" s="31"/>
      <c r="N1" s="50"/>
    </row>
    <row r="2" ht="27.75" customHeight="1" spans="1:14">
      <c r="A2" s="72" t="s">
        <v>725</v>
      </c>
      <c r="B2" s="33"/>
      <c r="C2" s="33"/>
      <c r="D2" s="33"/>
      <c r="E2" s="33"/>
      <c r="F2" s="33"/>
      <c r="G2" s="33"/>
      <c r="H2" s="33"/>
      <c r="I2" s="33"/>
      <c r="J2" s="33"/>
      <c r="K2" s="33"/>
      <c r="L2" s="33"/>
      <c r="M2" s="33"/>
      <c r="N2" s="33"/>
    </row>
    <row r="3" ht="18" customHeight="1" spans="1:14">
      <c r="A3" s="73" t="str">
        <f>"单位名称："&amp;"玉溪市聂耳文化中心"</f>
        <v>单位名称：玉溪市聂耳文化中心</v>
      </c>
      <c r="B3" s="74"/>
      <c r="C3" s="74"/>
      <c r="D3" s="75"/>
      <c r="E3" s="76"/>
      <c r="F3" s="76"/>
      <c r="G3" s="76"/>
      <c r="H3" s="76"/>
      <c r="I3" s="76"/>
      <c r="N3" s="78" t="s">
        <v>2</v>
      </c>
    </row>
    <row r="4" ht="19.5" customHeight="1" spans="1:14">
      <c r="A4" s="36" t="s">
        <v>726</v>
      </c>
      <c r="B4" s="52" t="s">
        <v>147</v>
      </c>
      <c r="C4" s="53"/>
      <c r="D4" s="53"/>
      <c r="E4" s="52" t="s">
        <v>727</v>
      </c>
      <c r="F4" s="53"/>
      <c r="G4" s="53"/>
      <c r="H4" s="53"/>
      <c r="I4" s="53"/>
      <c r="J4" s="53"/>
      <c r="K4" s="53"/>
      <c r="L4" s="53"/>
      <c r="M4" s="53"/>
      <c r="N4" s="53"/>
    </row>
    <row r="5" ht="40.5" customHeight="1" spans="1:14">
      <c r="A5" s="42"/>
      <c r="B5" s="39" t="s">
        <v>30</v>
      </c>
      <c r="C5" s="35" t="s">
        <v>33</v>
      </c>
      <c r="D5" s="77" t="s">
        <v>728</v>
      </c>
      <c r="E5" s="43" t="s">
        <v>729</v>
      </c>
      <c r="F5" s="43" t="s">
        <v>730</v>
      </c>
      <c r="G5" s="43" t="s">
        <v>731</v>
      </c>
      <c r="H5" s="43" t="s">
        <v>732</v>
      </c>
      <c r="I5" s="43" t="s">
        <v>733</v>
      </c>
      <c r="J5" s="43" t="s">
        <v>734</v>
      </c>
      <c r="K5" s="43" t="s">
        <v>735</v>
      </c>
      <c r="L5" s="43" t="s">
        <v>736</v>
      </c>
      <c r="M5" s="43" t="s">
        <v>737</v>
      </c>
      <c r="N5" s="43" t="s">
        <v>738</v>
      </c>
    </row>
    <row r="6" ht="19.5" customHeight="1" spans="1:14">
      <c r="A6" s="43">
        <v>1</v>
      </c>
      <c r="B6" s="43">
        <v>2</v>
      </c>
      <c r="C6" s="43">
        <v>3</v>
      </c>
      <c r="D6" s="52">
        <v>4</v>
      </c>
      <c r="E6" s="43">
        <v>5</v>
      </c>
      <c r="F6" s="43">
        <v>6</v>
      </c>
      <c r="G6" s="43">
        <v>7</v>
      </c>
      <c r="H6" s="52">
        <v>8</v>
      </c>
      <c r="I6" s="43">
        <v>9</v>
      </c>
      <c r="J6" s="43">
        <v>10</v>
      </c>
      <c r="K6" s="43">
        <v>11</v>
      </c>
      <c r="L6" s="52">
        <v>12</v>
      </c>
      <c r="M6" s="43">
        <v>13</v>
      </c>
      <c r="N6" s="43">
        <v>14</v>
      </c>
    </row>
    <row r="7" ht="20.25" customHeight="1" spans="1:14">
      <c r="A7" s="44"/>
      <c r="B7" s="46"/>
      <c r="C7" s="46"/>
      <c r="D7" s="46"/>
      <c r="E7" s="46"/>
      <c r="F7" s="46"/>
      <c r="G7" s="46"/>
      <c r="H7" s="46"/>
      <c r="I7" s="46"/>
      <c r="J7" s="46"/>
      <c r="K7" s="46"/>
      <c r="L7" s="46"/>
      <c r="M7" s="46"/>
      <c r="N7" s="46"/>
    </row>
    <row r="8" ht="20.25" customHeight="1" spans="1:14">
      <c r="A8" s="44"/>
      <c r="B8" s="46"/>
      <c r="C8" s="46"/>
      <c r="D8" s="46"/>
      <c r="E8" s="46"/>
      <c r="F8" s="46"/>
      <c r="G8" s="46"/>
      <c r="H8" s="46"/>
      <c r="I8" s="46"/>
      <c r="J8" s="46"/>
      <c r="K8" s="46"/>
      <c r="L8" s="46"/>
      <c r="M8" s="46"/>
      <c r="N8" s="46"/>
    </row>
    <row r="9" ht="20.25" customHeight="1" spans="1:14">
      <c r="A9" s="70" t="s">
        <v>30</v>
      </c>
      <c r="B9" s="46"/>
      <c r="C9" s="46"/>
      <c r="D9" s="46"/>
      <c r="E9" s="46"/>
      <c r="F9" s="46"/>
      <c r="G9" s="46"/>
      <c r="H9" s="46"/>
      <c r="I9" s="46"/>
      <c r="J9" s="46"/>
      <c r="K9" s="46"/>
      <c r="L9" s="46"/>
      <c r="M9" s="46"/>
      <c r="N9" s="46"/>
    </row>
    <row r="11" customHeight="1" spans="1:1">
      <c r="A11" t="s">
        <v>739</v>
      </c>
    </row>
  </sheetData>
  <mergeCells count="6">
    <mergeCell ref="A1:N1"/>
    <mergeCell ref="A2:N2"/>
    <mergeCell ref="A3:I3"/>
    <mergeCell ref="B4:D4"/>
    <mergeCell ref="E4:N4"/>
    <mergeCell ref="A4:A5"/>
  </mergeCell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9"/>
  <sheetViews>
    <sheetView showZeros="0" workbookViewId="0">
      <selection activeCell="D29" sqref="D29"/>
    </sheetView>
  </sheetViews>
  <sheetFormatPr defaultColWidth="9.14166666666667" defaultRowHeight="12" customHeight="1"/>
  <cols>
    <col min="1" max="1" width="34.2833333333333"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27.45" customWidth="1"/>
  </cols>
  <sheetData>
    <row r="1" customHeight="1" spans="1:10">
      <c r="A1" s="31" t="s">
        <v>740</v>
      </c>
      <c r="B1" s="31"/>
      <c r="C1" s="31"/>
      <c r="D1" s="31"/>
      <c r="E1" s="31"/>
      <c r="F1" s="31"/>
      <c r="G1" s="31"/>
      <c r="H1" s="31"/>
      <c r="I1" s="31"/>
      <c r="J1" s="50"/>
    </row>
    <row r="2" ht="28.5" customHeight="1" spans="1:10">
      <c r="A2" s="65" t="s">
        <v>741</v>
      </c>
      <c r="B2" s="66"/>
      <c r="C2" s="66"/>
      <c r="D2" s="66"/>
      <c r="E2" s="66"/>
      <c r="F2" s="67"/>
      <c r="G2" s="66"/>
      <c r="H2" s="67"/>
      <c r="I2" s="67"/>
      <c r="J2" s="66"/>
    </row>
    <row r="3" ht="15" customHeight="1" spans="1:1">
      <c r="A3" s="5" t="str">
        <f>"单位名称："&amp;"玉溪市聂耳文化中心"</f>
        <v>单位名称：玉溪市聂耳文化中心</v>
      </c>
    </row>
    <row r="4" ht="14.25" customHeight="1" spans="1:10">
      <c r="A4" s="68" t="s">
        <v>402</v>
      </c>
      <c r="B4" s="68" t="s">
        <v>403</v>
      </c>
      <c r="C4" s="68" t="s">
        <v>404</v>
      </c>
      <c r="D4" s="68" t="s">
        <v>405</v>
      </c>
      <c r="E4" s="68" t="s">
        <v>406</v>
      </c>
      <c r="F4" s="55" t="s">
        <v>407</v>
      </c>
      <c r="G4" s="68" t="s">
        <v>408</v>
      </c>
      <c r="H4" s="55" t="s">
        <v>409</v>
      </c>
      <c r="I4" s="55" t="s">
        <v>410</v>
      </c>
      <c r="J4" s="68" t="s">
        <v>411</v>
      </c>
    </row>
    <row r="5" ht="14.25" customHeight="1" spans="1:10">
      <c r="A5" s="68">
        <v>1</v>
      </c>
      <c r="B5" s="68">
        <v>2</v>
      </c>
      <c r="C5" s="68">
        <v>3</v>
      </c>
      <c r="D5" s="68">
        <v>4</v>
      </c>
      <c r="E5" s="68">
        <v>5</v>
      </c>
      <c r="F5" s="55">
        <v>6</v>
      </c>
      <c r="G5" s="68">
        <v>7</v>
      </c>
      <c r="H5" s="55">
        <v>8</v>
      </c>
      <c r="I5" s="55">
        <v>9</v>
      </c>
      <c r="J5" s="68">
        <v>10</v>
      </c>
    </row>
    <row r="6" ht="15" customHeight="1" spans="1:10">
      <c r="A6" s="27"/>
      <c r="B6" s="69"/>
      <c r="C6" s="69"/>
      <c r="D6" s="69"/>
      <c r="E6" s="70"/>
      <c r="F6" s="71"/>
      <c r="G6" s="70"/>
      <c r="H6" s="71"/>
      <c r="I6" s="71"/>
      <c r="J6" s="70"/>
    </row>
    <row r="7" ht="33.75" customHeight="1" spans="1:10">
      <c r="A7" s="27"/>
      <c r="B7" s="27"/>
      <c r="C7" s="27"/>
      <c r="D7" s="27"/>
      <c r="E7" s="27"/>
      <c r="F7" s="27"/>
      <c r="G7" s="44"/>
      <c r="H7" s="27"/>
      <c r="I7" s="27"/>
      <c r="J7" s="27"/>
    </row>
    <row r="9" customHeight="1" spans="1:1">
      <c r="A9" t="s">
        <v>739</v>
      </c>
    </row>
  </sheetData>
  <mergeCells count="3">
    <mergeCell ref="A1:J1"/>
    <mergeCell ref="A2:J2"/>
    <mergeCell ref="A3:H3"/>
  </mergeCell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10"/>
  <sheetViews>
    <sheetView showZeros="0" workbookViewId="0">
      <selection activeCell="A10" sqref="A10"/>
    </sheetView>
  </sheetViews>
  <sheetFormatPr defaultColWidth="8.85" defaultRowHeight="15" customHeight="1" outlineLevelCol="7"/>
  <cols>
    <col min="1" max="1" width="36.0333333333333" customWidth="1"/>
    <col min="2" max="2" width="19.7416666666667" customWidth="1"/>
    <col min="3" max="3" width="33.3166666666667" customWidth="1"/>
    <col min="4" max="4" width="34.7416666666667" customWidth="1"/>
    <col min="5" max="6" width="8.98333333333333" customWidth="1"/>
    <col min="7" max="8" width="15.1333333333333" customWidth="1"/>
  </cols>
  <sheetData>
    <row r="1" ht="18.75" customHeight="1" spans="1:8">
      <c r="A1" s="56" t="s">
        <v>742</v>
      </c>
      <c r="B1" s="56"/>
      <c r="C1" s="56"/>
      <c r="D1" s="56"/>
      <c r="E1" s="56"/>
      <c r="F1" s="56"/>
      <c r="G1" s="56"/>
      <c r="H1" s="56" t="s">
        <v>742</v>
      </c>
    </row>
    <row r="2" ht="28.5" customHeight="1" spans="1:8">
      <c r="A2" s="57" t="s">
        <v>743</v>
      </c>
      <c r="B2" s="57"/>
      <c r="C2" s="57"/>
      <c r="D2" s="57"/>
      <c r="E2" s="57"/>
      <c r="F2" s="57"/>
      <c r="G2" s="57"/>
      <c r="H2" s="57"/>
    </row>
    <row r="3" ht="18.75" customHeight="1" spans="1:8">
      <c r="A3" s="58" t="str">
        <f>"单位名称："&amp;"玉溪市聂耳文化中心"</f>
        <v>单位名称：玉溪市聂耳文化中心</v>
      </c>
      <c r="B3" s="58"/>
      <c r="C3" s="58"/>
      <c r="D3" s="58"/>
      <c r="E3" s="58"/>
      <c r="F3" s="58"/>
      <c r="G3" s="58"/>
      <c r="H3" s="58"/>
    </row>
    <row r="4" ht="18.75" customHeight="1" spans="1:8">
      <c r="A4" s="59" t="s">
        <v>140</v>
      </c>
      <c r="B4" s="59" t="s">
        <v>744</v>
      </c>
      <c r="C4" s="59" t="s">
        <v>745</v>
      </c>
      <c r="D4" s="59" t="s">
        <v>746</v>
      </c>
      <c r="E4" s="59" t="s">
        <v>747</v>
      </c>
      <c r="F4" s="59" t="s">
        <v>748</v>
      </c>
      <c r="G4" s="59"/>
      <c r="H4" s="59"/>
    </row>
    <row r="5" ht="18.75" customHeight="1" spans="1:8">
      <c r="A5" s="59"/>
      <c r="B5" s="59"/>
      <c r="C5" s="59"/>
      <c r="D5" s="59"/>
      <c r="E5" s="59"/>
      <c r="F5" s="59" t="s">
        <v>695</v>
      </c>
      <c r="G5" s="59" t="s">
        <v>749</v>
      </c>
      <c r="H5" s="59" t="s">
        <v>750</v>
      </c>
    </row>
    <row r="6" ht="18.75" customHeight="1" spans="1:8">
      <c r="A6" s="60" t="s">
        <v>44</v>
      </c>
      <c r="B6" s="60" t="s">
        <v>45</v>
      </c>
      <c r="C6" s="60" t="s">
        <v>46</v>
      </c>
      <c r="D6" s="60" t="s">
        <v>47</v>
      </c>
      <c r="E6" s="60" t="s">
        <v>48</v>
      </c>
      <c r="F6" s="60" t="s">
        <v>49</v>
      </c>
      <c r="G6" s="60" t="s">
        <v>50</v>
      </c>
      <c r="H6" s="60" t="s">
        <v>51</v>
      </c>
    </row>
    <row r="7" ht="18" customHeight="1" spans="1:8">
      <c r="A7" s="61"/>
      <c r="B7" s="61"/>
      <c r="C7" s="61"/>
      <c r="D7" s="61"/>
      <c r="E7" s="62"/>
      <c r="F7" s="63"/>
      <c r="G7" s="64"/>
      <c r="H7" s="64"/>
    </row>
    <row r="8" ht="18" customHeight="1" spans="1:8">
      <c r="A8" s="62" t="s">
        <v>30</v>
      </c>
      <c r="B8" s="62"/>
      <c r="C8" s="62"/>
      <c r="D8" s="62"/>
      <c r="E8" s="62"/>
      <c r="F8" s="63"/>
      <c r="G8" s="64"/>
      <c r="H8" s="64"/>
    </row>
    <row r="10" customHeight="1" spans="1:1">
      <c r="A10" t="s">
        <v>751</v>
      </c>
    </row>
  </sheetData>
  <mergeCells count="10">
    <mergeCell ref="A1:H1"/>
    <mergeCell ref="A2:H2"/>
    <mergeCell ref="A3:H3"/>
    <mergeCell ref="F4:H4"/>
    <mergeCell ref="A8:E8"/>
    <mergeCell ref="A4:A5"/>
    <mergeCell ref="B4:B5"/>
    <mergeCell ref="C4:C5"/>
    <mergeCell ref="D4:D5"/>
    <mergeCell ref="E4:E5"/>
  </mergeCells>
  <pageMargins left="0.75" right="0.75" top="1" bottom="1" header="0.5" footer="0.5"/>
  <pageSetup paperSize="1"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2"/>
  <sheetViews>
    <sheetView showZeros="0" workbookViewId="0">
      <selection activeCell="A12" sqref="A12"/>
    </sheetView>
  </sheetViews>
  <sheetFormatPr defaultColWidth="9.14166666666667" defaultRowHeight="14.25" customHeight="1"/>
  <cols>
    <col min="1" max="1" width="16.3166666666667" customWidth="1"/>
    <col min="2" max="2" width="29.0333333333333" customWidth="1"/>
    <col min="3" max="3" width="23.85" customWidth="1"/>
    <col min="4" max="7" width="19.6" customWidth="1"/>
    <col min="8" max="8" width="15.425" customWidth="1"/>
    <col min="9" max="11" width="19.6" customWidth="1"/>
  </cols>
  <sheetData>
    <row r="1" ht="13.5" customHeight="1" spans="1:11">
      <c r="A1" s="31" t="s">
        <v>752</v>
      </c>
      <c r="B1" s="31"/>
      <c r="C1" s="31"/>
      <c r="D1" s="32"/>
      <c r="E1" s="32"/>
      <c r="F1" s="32"/>
      <c r="G1" s="32"/>
      <c r="H1" s="31"/>
      <c r="I1" s="31"/>
      <c r="J1" s="31"/>
      <c r="K1" s="50"/>
    </row>
    <row r="2" ht="28.5" customHeight="1" spans="1:11">
      <c r="A2" s="33" t="s">
        <v>753</v>
      </c>
      <c r="B2" s="33"/>
      <c r="C2" s="33"/>
      <c r="D2" s="33"/>
      <c r="E2" s="33"/>
      <c r="F2" s="33"/>
      <c r="G2" s="33"/>
      <c r="H2" s="33"/>
      <c r="I2" s="33"/>
      <c r="J2" s="33"/>
      <c r="K2" s="33"/>
    </row>
    <row r="3" ht="13.5" customHeight="1" spans="1:11">
      <c r="A3" s="5" t="str">
        <f>"单位名称："&amp;"玉溪市聂耳文化中心"</f>
        <v>单位名称：玉溪市聂耳文化中心</v>
      </c>
      <c r="B3" s="6"/>
      <c r="C3" s="6"/>
      <c r="D3" s="6"/>
      <c r="E3" s="6"/>
      <c r="F3" s="6"/>
      <c r="G3" s="6"/>
      <c r="H3" s="7"/>
      <c r="I3" s="7"/>
      <c r="J3" s="7"/>
      <c r="K3" s="51" t="s">
        <v>2</v>
      </c>
    </row>
    <row r="4" ht="21.75" customHeight="1" spans="1:11">
      <c r="A4" s="34" t="s">
        <v>308</v>
      </c>
      <c r="B4" s="34" t="s">
        <v>142</v>
      </c>
      <c r="C4" s="34" t="s">
        <v>309</v>
      </c>
      <c r="D4" s="35" t="s">
        <v>143</v>
      </c>
      <c r="E4" s="35" t="s">
        <v>144</v>
      </c>
      <c r="F4" s="35" t="s">
        <v>145</v>
      </c>
      <c r="G4" s="35" t="s">
        <v>146</v>
      </c>
      <c r="H4" s="36" t="s">
        <v>30</v>
      </c>
      <c r="I4" s="52" t="s">
        <v>754</v>
      </c>
      <c r="J4" s="53"/>
      <c r="K4" s="54"/>
    </row>
    <row r="5" ht="21.75" customHeight="1" spans="1:11">
      <c r="A5" s="37"/>
      <c r="B5" s="37"/>
      <c r="C5" s="37"/>
      <c r="D5" s="38"/>
      <c r="E5" s="38"/>
      <c r="F5" s="38"/>
      <c r="G5" s="38"/>
      <c r="H5" s="39"/>
      <c r="I5" s="35" t="s">
        <v>33</v>
      </c>
      <c r="J5" s="35" t="s">
        <v>34</v>
      </c>
      <c r="K5" s="35" t="s">
        <v>35</v>
      </c>
    </row>
    <row r="6" ht="40.5" customHeight="1" spans="1:11">
      <c r="A6" s="40"/>
      <c r="B6" s="40"/>
      <c r="C6" s="40"/>
      <c r="D6" s="41"/>
      <c r="E6" s="41"/>
      <c r="F6" s="41"/>
      <c r="G6" s="41"/>
      <c r="H6" s="42"/>
      <c r="I6" s="41" t="s">
        <v>32</v>
      </c>
      <c r="J6" s="41"/>
      <c r="K6" s="41"/>
    </row>
    <row r="7" ht="15" customHeight="1" spans="1:11">
      <c r="A7" s="43">
        <v>1</v>
      </c>
      <c r="B7" s="43">
        <v>2</v>
      </c>
      <c r="C7" s="43">
        <v>3</v>
      </c>
      <c r="D7" s="43">
        <v>4</v>
      </c>
      <c r="E7" s="43">
        <v>5</v>
      </c>
      <c r="F7" s="43">
        <v>6</v>
      </c>
      <c r="G7" s="43">
        <v>7</v>
      </c>
      <c r="H7" s="43">
        <v>8</v>
      </c>
      <c r="I7" s="43">
        <v>9</v>
      </c>
      <c r="J7" s="55">
        <v>10</v>
      </c>
      <c r="K7" s="55">
        <v>11</v>
      </c>
    </row>
    <row r="8" ht="30.65" customHeight="1" spans="1:11">
      <c r="A8" s="44"/>
      <c r="B8" s="45"/>
      <c r="C8" s="44"/>
      <c r="D8" s="44"/>
      <c r="E8" s="44"/>
      <c r="F8" s="44"/>
      <c r="G8" s="44"/>
      <c r="H8" s="46"/>
      <c r="I8" s="46"/>
      <c r="J8" s="46"/>
      <c r="K8" s="46"/>
    </row>
    <row r="9" ht="30.65" customHeight="1" spans="1:11">
      <c r="A9" s="45"/>
      <c r="B9" s="45"/>
      <c r="C9" s="45"/>
      <c r="D9" s="45"/>
      <c r="E9" s="45"/>
      <c r="F9" s="45"/>
      <c r="G9" s="45"/>
      <c r="H9" s="46"/>
      <c r="I9" s="46"/>
      <c r="J9" s="46"/>
      <c r="K9" s="46"/>
    </row>
    <row r="10" ht="18.75" customHeight="1" spans="1:11">
      <c r="A10" s="47" t="s">
        <v>399</v>
      </c>
      <c r="B10" s="48"/>
      <c r="C10" s="48"/>
      <c r="D10" s="48"/>
      <c r="E10" s="48"/>
      <c r="F10" s="48"/>
      <c r="G10" s="49"/>
      <c r="H10" s="46"/>
      <c r="I10" s="46"/>
      <c r="J10" s="46"/>
      <c r="K10" s="46"/>
    </row>
    <row r="12" customHeight="1" spans="1:1">
      <c r="A12" t="s">
        <v>755</v>
      </c>
    </row>
  </sheetData>
  <mergeCells count="16">
    <mergeCell ref="A1:K1"/>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3"/>
  <sheetViews>
    <sheetView showZeros="0" tabSelected="1" workbookViewId="0">
      <selection activeCell="C27" sqref="C27"/>
    </sheetView>
  </sheetViews>
  <sheetFormatPr defaultColWidth="9.14166666666667" defaultRowHeight="14.25" customHeight="1" outlineLevelCol="6"/>
  <cols>
    <col min="1" max="1" width="37.7416666666667" customWidth="1"/>
    <col min="2" max="2" width="15.5666666666667" customWidth="1"/>
    <col min="3" max="3" width="57.4166666666667" customWidth="1"/>
    <col min="4" max="4" width="9.7" customWidth="1"/>
    <col min="5" max="7" width="19.8416666666667" customWidth="1"/>
  </cols>
  <sheetData>
    <row r="1" ht="13.5" customHeight="1" spans="1:7">
      <c r="A1" s="1" t="s">
        <v>756</v>
      </c>
      <c r="B1" s="1"/>
      <c r="C1" s="1"/>
      <c r="D1" s="2"/>
      <c r="E1" s="1"/>
      <c r="F1" s="1"/>
      <c r="G1" s="3"/>
    </row>
    <row r="2" ht="27.75" customHeight="1" spans="1:7">
      <c r="A2" s="4" t="s">
        <v>757</v>
      </c>
      <c r="B2" s="4"/>
      <c r="C2" s="4"/>
      <c r="D2" s="4"/>
      <c r="E2" s="4"/>
      <c r="F2" s="4"/>
      <c r="G2" s="4"/>
    </row>
    <row r="3" ht="13.5" customHeight="1" spans="1:7">
      <c r="A3" s="5" t="str">
        <f>"单位名称："&amp;"玉溪市聂耳文化中心"</f>
        <v>单位名称：玉溪市聂耳文化中心</v>
      </c>
      <c r="B3" s="6"/>
      <c r="C3" s="6"/>
      <c r="D3" s="6"/>
      <c r="E3" s="7"/>
      <c r="F3" s="7"/>
      <c r="G3" s="8" t="s">
        <v>2</v>
      </c>
    </row>
    <row r="4" ht="21.75" customHeight="1" spans="1:7">
      <c r="A4" s="9" t="s">
        <v>309</v>
      </c>
      <c r="B4" s="9" t="s">
        <v>308</v>
      </c>
      <c r="C4" s="9" t="s">
        <v>142</v>
      </c>
      <c r="D4" s="10" t="s">
        <v>758</v>
      </c>
      <c r="E4" s="11" t="s">
        <v>33</v>
      </c>
      <c r="F4" s="12"/>
      <c r="G4" s="13"/>
    </row>
    <row r="5" ht="21.75" customHeight="1" spans="1:7">
      <c r="A5" s="14"/>
      <c r="B5" s="14"/>
      <c r="C5" s="14"/>
      <c r="D5" s="15"/>
      <c r="E5" s="16" t="s">
        <v>759</v>
      </c>
      <c r="F5" s="10" t="s">
        <v>760</v>
      </c>
      <c r="G5" s="10" t="s">
        <v>761</v>
      </c>
    </row>
    <row r="6" ht="40.5" customHeight="1" spans="1:7">
      <c r="A6" s="17"/>
      <c r="B6" s="17"/>
      <c r="C6" s="17"/>
      <c r="D6" s="18"/>
      <c r="E6" s="19"/>
      <c r="F6" s="18" t="s">
        <v>32</v>
      </c>
      <c r="G6" s="18"/>
    </row>
    <row r="7" ht="15" customHeight="1" spans="1:7">
      <c r="A7" s="20">
        <v>1</v>
      </c>
      <c r="B7" s="20">
        <v>2</v>
      </c>
      <c r="C7" s="20">
        <v>3</v>
      </c>
      <c r="D7" s="20">
        <v>4</v>
      </c>
      <c r="E7" s="20">
        <v>5</v>
      </c>
      <c r="F7" s="20">
        <v>6</v>
      </c>
      <c r="G7" s="20">
        <v>7</v>
      </c>
    </row>
    <row r="8" ht="21" customHeight="1" spans="1:7">
      <c r="A8" s="21" t="s">
        <v>64</v>
      </c>
      <c r="B8" s="22"/>
      <c r="C8" s="22"/>
      <c r="D8" s="23"/>
      <c r="E8" s="24">
        <v>2552180.7</v>
      </c>
      <c r="F8" s="24">
        <v>2554280</v>
      </c>
      <c r="G8" s="24">
        <v>2414280</v>
      </c>
    </row>
    <row r="9" ht="21" customHeight="1" spans="1:7">
      <c r="A9" s="25" t="s">
        <v>64</v>
      </c>
      <c r="B9" s="21"/>
      <c r="C9" s="21"/>
      <c r="D9" s="26"/>
      <c r="E9" s="24">
        <v>200000</v>
      </c>
      <c r="F9" s="24">
        <v>500000</v>
      </c>
      <c r="G9" s="24">
        <v>500000</v>
      </c>
    </row>
    <row r="10" ht="21" customHeight="1" spans="1:7">
      <c r="A10" s="27"/>
      <c r="B10" s="21" t="s">
        <v>762</v>
      </c>
      <c r="C10" s="21" t="s">
        <v>316</v>
      </c>
      <c r="D10" s="26" t="s">
        <v>763</v>
      </c>
      <c r="E10" s="24">
        <v>80000</v>
      </c>
      <c r="F10" s="24"/>
      <c r="G10" s="24"/>
    </row>
    <row r="11" ht="21" customHeight="1" spans="1:7">
      <c r="A11" s="27"/>
      <c r="B11" s="21" t="s">
        <v>762</v>
      </c>
      <c r="C11" s="21" t="s">
        <v>313</v>
      </c>
      <c r="D11" s="26" t="s">
        <v>763</v>
      </c>
      <c r="E11" s="24">
        <v>120000</v>
      </c>
      <c r="F11" s="24">
        <v>500000</v>
      </c>
      <c r="G11" s="24">
        <v>500000</v>
      </c>
    </row>
    <row r="12" ht="21" customHeight="1" spans="1:7">
      <c r="A12" s="25" t="s">
        <v>67</v>
      </c>
      <c r="B12" s="27"/>
      <c r="C12" s="27"/>
      <c r="D12" s="27"/>
      <c r="E12" s="24">
        <v>57900.7</v>
      </c>
      <c r="F12" s="24"/>
      <c r="G12" s="24"/>
    </row>
    <row r="13" ht="21" customHeight="1" spans="1:7">
      <c r="A13" s="27"/>
      <c r="B13" s="21" t="s">
        <v>764</v>
      </c>
      <c r="C13" s="21" t="s">
        <v>320</v>
      </c>
      <c r="D13" s="26" t="s">
        <v>763</v>
      </c>
      <c r="E13" s="24">
        <v>17900.7</v>
      </c>
      <c r="F13" s="24"/>
      <c r="G13" s="24"/>
    </row>
    <row r="14" ht="21" customHeight="1" spans="1:7">
      <c r="A14" s="27"/>
      <c r="B14" s="21" t="s">
        <v>762</v>
      </c>
      <c r="C14" s="21" t="s">
        <v>331</v>
      </c>
      <c r="D14" s="26" t="s">
        <v>763</v>
      </c>
      <c r="E14" s="24">
        <v>40000</v>
      </c>
      <c r="F14" s="24"/>
      <c r="G14" s="24"/>
    </row>
    <row r="15" ht="21" customHeight="1" spans="1:7">
      <c r="A15" s="25" t="s">
        <v>71</v>
      </c>
      <c r="B15" s="27"/>
      <c r="C15" s="27"/>
      <c r="D15" s="27"/>
      <c r="E15" s="24">
        <v>124280</v>
      </c>
      <c r="F15" s="24">
        <v>184280</v>
      </c>
      <c r="G15" s="24">
        <v>94280</v>
      </c>
    </row>
    <row r="16" ht="21" customHeight="1" spans="1:7">
      <c r="A16" s="27"/>
      <c r="B16" s="21" t="s">
        <v>764</v>
      </c>
      <c r="C16" s="21" t="s">
        <v>341</v>
      </c>
      <c r="D16" s="26" t="s">
        <v>763</v>
      </c>
      <c r="E16" s="24">
        <v>14280</v>
      </c>
      <c r="F16" s="24">
        <v>14280</v>
      </c>
      <c r="G16" s="24">
        <v>14280</v>
      </c>
    </row>
    <row r="17" ht="21" customHeight="1" spans="1:7">
      <c r="A17" s="27"/>
      <c r="B17" s="21" t="s">
        <v>765</v>
      </c>
      <c r="C17" s="21" t="s">
        <v>343</v>
      </c>
      <c r="D17" s="26" t="s">
        <v>763</v>
      </c>
      <c r="E17" s="24">
        <v>40000</v>
      </c>
      <c r="F17" s="24">
        <v>80000</v>
      </c>
      <c r="G17" s="24">
        <v>80000</v>
      </c>
    </row>
    <row r="18" ht="21" customHeight="1" spans="1:7">
      <c r="A18" s="27"/>
      <c r="B18" s="21" t="s">
        <v>762</v>
      </c>
      <c r="C18" s="21" t="s">
        <v>335</v>
      </c>
      <c r="D18" s="26" t="s">
        <v>763</v>
      </c>
      <c r="E18" s="24">
        <v>70000</v>
      </c>
      <c r="F18" s="24">
        <v>90000</v>
      </c>
      <c r="G18" s="24"/>
    </row>
    <row r="19" ht="21" customHeight="1" spans="1:7">
      <c r="A19" s="25" t="s">
        <v>69</v>
      </c>
      <c r="B19" s="27"/>
      <c r="C19" s="27"/>
      <c r="D19" s="27"/>
      <c r="E19" s="24">
        <v>2170000</v>
      </c>
      <c r="F19" s="24">
        <v>1870000</v>
      </c>
      <c r="G19" s="24">
        <v>1820000</v>
      </c>
    </row>
    <row r="20" ht="21" customHeight="1" spans="1:7">
      <c r="A20" s="27"/>
      <c r="B20" s="21" t="s">
        <v>762</v>
      </c>
      <c r="C20" s="21" t="s">
        <v>348</v>
      </c>
      <c r="D20" s="26" t="s">
        <v>763</v>
      </c>
      <c r="E20" s="24">
        <v>350000</v>
      </c>
      <c r="F20" s="24">
        <v>350000</v>
      </c>
      <c r="G20" s="24"/>
    </row>
    <row r="21" ht="21" customHeight="1" spans="1:7">
      <c r="A21" s="27"/>
      <c r="B21" s="21" t="s">
        <v>762</v>
      </c>
      <c r="C21" s="21" t="s">
        <v>393</v>
      </c>
      <c r="D21" s="26" t="s">
        <v>763</v>
      </c>
      <c r="E21" s="24">
        <v>20000</v>
      </c>
      <c r="F21" s="24">
        <v>20000</v>
      </c>
      <c r="G21" s="24">
        <v>20000</v>
      </c>
    </row>
    <row r="22" ht="21" customHeight="1" spans="1:7">
      <c r="A22" s="27"/>
      <c r="B22" s="21" t="s">
        <v>762</v>
      </c>
      <c r="C22" s="21" t="s">
        <v>359</v>
      </c>
      <c r="D22" s="26" t="s">
        <v>763</v>
      </c>
      <c r="E22" s="24">
        <v>1800000</v>
      </c>
      <c r="F22" s="24">
        <v>1500000</v>
      </c>
      <c r="G22" s="24">
        <v>1800000</v>
      </c>
    </row>
    <row r="23" ht="21" customHeight="1" spans="1:7">
      <c r="A23" s="28" t="s">
        <v>30</v>
      </c>
      <c r="B23" s="29" t="s">
        <v>766</v>
      </c>
      <c r="C23" s="29"/>
      <c r="D23" s="30"/>
      <c r="E23" s="24">
        <v>2552180.7</v>
      </c>
      <c r="F23" s="24">
        <v>2554280</v>
      </c>
      <c r="G23" s="24">
        <v>2414280</v>
      </c>
    </row>
  </sheetData>
  <mergeCells count="12">
    <mergeCell ref="A1:G1"/>
    <mergeCell ref="A2:G2"/>
    <mergeCell ref="A3:D3"/>
    <mergeCell ref="E4:G4"/>
    <mergeCell ref="A23:D23"/>
    <mergeCell ref="A4:A6"/>
    <mergeCell ref="B4:B6"/>
    <mergeCell ref="C4:C6"/>
    <mergeCell ref="D4:D6"/>
    <mergeCell ref="E5:E6"/>
    <mergeCell ref="F5:F6"/>
    <mergeCell ref="G5:G6"/>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13"/>
  <sheetViews>
    <sheetView showZeros="0" workbookViewId="0">
      <selection activeCell="A1" sqref="A1:S1"/>
    </sheetView>
  </sheetViews>
  <sheetFormatPr defaultColWidth="8.85" defaultRowHeight="15" customHeight="1"/>
  <cols>
    <col min="1" max="1" width="17.8416666666667" customWidth="1"/>
    <col min="2" max="2" width="53.1333333333333" customWidth="1"/>
    <col min="3" max="3" width="16.2833333333333" customWidth="1"/>
    <col min="4" max="4" width="16.4166666666667" customWidth="1"/>
    <col min="5" max="6" width="16.2833333333333" customWidth="1"/>
    <col min="7" max="11" width="16.4166666666667" customWidth="1"/>
    <col min="12" max="18" width="16.2833333333333" customWidth="1"/>
    <col min="19" max="19" width="16.4166666666667" customWidth="1"/>
  </cols>
  <sheetData>
    <row r="1" customHeight="1" spans="1:19">
      <c r="A1" s="159" t="s">
        <v>26</v>
      </c>
      <c r="B1" s="159"/>
      <c r="C1" s="159"/>
      <c r="D1" s="159"/>
      <c r="E1" s="159"/>
      <c r="F1" s="159"/>
      <c r="G1" s="159"/>
      <c r="H1" s="159"/>
      <c r="I1" s="159"/>
      <c r="J1" s="159"/>
      <c r="K1" s="159"/>
      <c r="L1" s="159"/>
      <c r="M1" s="159"/>
      <c r="N1" s="159"/>
      <c r="O1" s="159"/>
      <c r="P1" s="159"/>
      <c r="Q1" s="159"/>
      <c r="R1" s="159"/>
      <c r="S1" s="159"/>
    </row>
    <row r="2" ht="28.5" customHeight="1" spans="1:19">
      <c r="A2" s="152" t="s">
        <v>27</v>
      </c>
      <c r="B2" s="152"/>
      <c r="C2" s="152"/>
      <c r="D2" s="152"/>
      <c r="E2" s="152"/>
      <c r="F2" s="152"/>
      <c r="G2" s="152"/>
      <c r="H2" s="152"/>
      <c r="I2" s="152"/>
      <c r="J2" s="152"/>
      <c r="K2" s="152"/>
      <c r="L2" s="152"/>
      <c r="M2" s="152"/>
      <c r="N2" s="152"/>
      <c r="O2" s="152"/>
      <c r="P2" s="152"/>
      <c r="Q2" s="152"/>
      <c r="R2" s="152"/>
      <c r="S2" s="152"/>
    </row>
    <row r="3" ht="20.25" customHeight="1" spans="1:19">
      <c r="A3" s="153" t="str">
        <f>"单位名称："&amp;"玉溪市聂耳文化中心"</f>
        <v>单位名称：玉溪市聂耳文化中心</v>
      </c>
      <c r="B3" s="153"/>
      <c r="C3" s="153"/>
      <c r="D3" s="153"/>
      <c r="E3" s="153"/>
      <c r="F3" s="153"/>
      <c r="G3" s="153"/>
      <c r="H3" s="153"/>
      <c r="I3" s="153"/>
      <c r="J3" s="153"/>
      <c r="K3" s="153"/>
      <c r="L3" s="160"/>
      <c r="M3" s="160"/>
      <c r="N3" s="160"/>
      <c r="O3" s="160"/>
      <c r="P3" s="160"/>
      <c r="Q3" s="160"/>
      <c r="R3" s="160"/>
      <c r="S3" s="160" t="s">
        <v>2</v>
      </c>
    </row>
    <row r="4" ht="27" customHeight="1" spans="1:19">
      <c r="A4" s="154" t="s">
        <v>28</v>
      </c>
      <c r="B4" s="154" t="s">
        <v>29</v>
      </c>
      <c r="C4" s="154" t="s">
        <v>30</v>
      </c>
      <c r="D4" s="154" t="s">
        <v>31</v>
      </c>
      <c r="E4" s="154"/>
      <c r="F4" s="154"/>
      <c r="G4" s="154"/>
      <c r="H4" s="154"/>
      <c r="I4" s="154"/>
      <c r="J4" s="154"/>
      <c r="K4" s="154"/>
      <c r="L4" s="154"/>
      <c r="M4" s="154"/>
      <c r="N4" s="154"/>
      <c r="O4" s="154" t="s">
        <v>20</v>
      </c>
      <c r="P4" s="154"/>
      <c r="Q4" s="154"/>
      <c r="R4" s="154"/>
      <c r="S4" s="154"/>
    </row>
    <row r="5" ht="27" customHeight="1" spans="1:19">
      <c r="A5" s="154"/>
      <c r="B5" s="154"/>
      <c r="C5" s="154"/>
      <c r="D5" s="154" t="s">
        <v>32</v>
      </c>
      <c r="E5" s="154" t="s">
        <v>33</v>
      </c>
      <c r="F5" s="154" t="s">
        <v>34</v>
      </c>
      <c r="G5" s="154" t="s">
        <v>35</v>
      </c>
      <c r="H5" s="154" t="s">
        <v>36</v>
      </c>
      <c r="I5" s="154" t="s">
        <v>37</v>
      </c>
      <c r="J5" s="154"/>
      <c r="K5" s="154"/>
      <c r="L5" s="154"/>
      <c r="M5" s="154"/>
      <c r="N5" s="154"/>
      <c r="O5" s="154" t="s">
        <v>32</v>
      </c>
      <c r="P5" s="154" t="s">
        <v>33</v>
      </c>
      <c r="Q5" s="154" t="s">
        <v>34</v>
      </c>
      <c r="R5" s="154" t="s">
        <v>35</v>
      </c>
      <c r="S5" s="154" t="s">
        <v>38</v>
      </c>
    </row>
    <row r="6" ht="27" customHeight="1" spans="1:19">
      <c r="A6" s="154"/>
      <c r="B6" s="154"/>
      <c r="C6" s="154"/>
      <c r="D6" s="154"/>
      <c r="E6" s="154"/>
      <c r="F6" s="154"/>
      <c r="G6" s="154"/>
      <c r="H6" s="154"/>
      <c r="I6" s="154" t="s">
        <v>32</v>
      </c>
      <c r="J6" s="154" t="s">
        <v>39</v>
      </c>
      <c r="K6" s="154" t="s">
        <v>40</v>
      </c>
      <c r="L6" s="154" t="s">
        <v>41</v>
      </c>
      <c r="M6" s="154" t="s">
        <v>42</v>
      </c>
      <c r="N6" s="154" t="s">
        <v>43</v>
      </c>
      <c r="O6" s="154"/>
      <c r="P6" s="154"/>
      <c r="Q6" s="154"/>
      <c r="R6" s="154"/>
      <c r="S6" s="154"/>
    </row>
    <row r="7" ht="20.25" customHeight="1" spans="1:19">
      <c r="A7" s="158" t="s">
        <v>44</v>
      </c>
      <c r="B7" s="158" t="s">
        <v>45</v>
      </c>
      <c r="C7" s="158" t="s">
        <v>46</v>
      </c>
      <c r="D7" s="158" t="s">
        <v>47</v>
      </c>
      <c r="E7" s="158" t="s">
        <v>48</v>
      </c>
      <c r="F7" s="158" t="s">
        <v>49</v>
      </c>
      <c r="G7" s="158" t="s">
        <v>50</v>
      </c>
      <c r="H7" s="158" t="s">
        <v>51</v>
      </c>
      <c r="I7" s="158" t="s">
        <v>52</v>
      </c>
      <c r="J7" s="158" t="s">
        <v>53</v>
      </c>
      <c r="K7" s="158" t="s">
        <v>54</v>
      </c>
      <c r="L7" s="158" t="s">
        <v>55</v>
      </c>
      <c r="M7" s="158" t="s">
        <v>56</v>
      </c>
      <c r="N7" s="158" t="s">
        <v>57</v>
      </c>
      <c r="O7" s="158" t="s">
        <v>58</v>
      </c>
      <c r="P7" s="158" t="s">
        <v>59</v>
      </c>
      <c r="Q7" s="158" t="s">
        <v>60</v>
      </c>
      <c r="R7" s="158" t="s">
        <v>61</v>
      </c>
      <c r="S7" s="158" t="s">
        <v>62</v>
      </c>
    </row>
    <row r="8" ht="20.25" customHeight="1" spans="1:19">
      <c r="A8" s="153" t="s">
        <v>63</v>
      </c>
      <c r="B8" s="153" t="s">
        <v>64</v>
      </c>
      <c r="C8" s="156">
        <v>72560427.25</v>
      </c>
      <c r="D8" s="156">
        <v>56712037.74</v>
      </c>
      <c r="E8" s="64">
        <v>47877237.74</v>
      </c>
      <c r="F8" s="64"/>
      <c r="G8" s="64"/>
      <c r="H8" s="64"/>
      <c r="I8" s="64">
        <v>8834800</v>
      </c>
      <c r="J8" s="64">
        <v>1686800</v>
      </c>
      <c r="K8" s="64"/>
      <c r="L8" s="64"/>
      <c r="M8" s="64"/>
      <c r="N8" s="64">
        <v>7148000</v>
      </c>
      <c r="O8" s="156">
        <v>15848389.51</v>
      </c>
      <c r="P8" s="156">
        <v>6721667.55</v>
      </c>
      <c r="Q8" s="156">
        <v>5000000</v>
      </c>
      <c r="R8" s="156"/>
      <c r="S8" s="156">
        <v>4126721.96</v>
      </c>
    </row>
    <row r="9" ht="20.25" customHeight="1" spans="1:19">
      <c r="A9" s="157" t="s">
        <v>65</v>
      </c>
      <c r="B9" s="157" t="s">
        <v>64</v>
      </c>
      <c r="C9" s="156">
        <v>5694839.09</v>
      </c>
      <c r="D9" s="156">
        <v>5574039.09</v>
      </c>
      <c r="E9" s="64">
        <v>5574039.09</v>
      </c>
      <c r="F9" s="64"/>
      <c r="G9" s="64"/>
      <c r="H9" s="64"/>
      <c r="I9" s="64"/>
      <c r="J9" s="64"/>
      <c r="K9" s="64"/>
      <c r="L9" s="64"/>
      <c r="M9" s="64"/>
      <c r="N9" s="64"/>
      <c r="O9" s="156">
        <v>120800</v>
      </c>
      <c r="P9" s="156">
        <v>120800</v>
      </c>
      <c r="Q9" s="156"/>
      <c r="R9" s="153"/>
      <c r="S9" s="156"/>
    </row>
    <row r="10" ht="20.25" customHeight="1" spans="1:19">
      <c r="A10" s="157" t="s">
        <v>66</v>
      </c>
      <c r="B10" s="157" t="s">
        <v>67</v>
      </c>
      <c r="C10" s="156">
        <v>23768026.04</v>
      </c>
      <c r="D10" s="156">
        <v>18172064.03</v>
      </c>
      <c r="E10" s="64">
        <v>15672064.03</v>
      </c>
      <c r="F10" s="64"/>
      <c r="G10" s="64"/>
      <c r="H10" s="64"/>
      <c r="I10" s="64">
        <v>2500000</v>
      </c>
      <c r="J10" s="64"/>
      <c r="K10" s="64"/>
      <c r="L10" s="64"/>
      <c r="M10" s="64"/>
      <c r="N10" s="64">
        <v>2500000</v>
      </c>
      <c r="O10" s="156">
        <v>5595962.01</v>
      </c>
      <c r="P10" s="156">
        <v>865962.01</v>
      </c>
      <c r="Q10" s="156">
        <v>2450000</v>
      </c>
      <c r="R10" s="153"/>
      <c r="S10" s="156">
        <v>2280000</v>
      </c>
    </row>
    <row r="11" ht="20.25" customHeight="1" spans="1:19">
      <c r="A11" s="157" t="s">
        <v>68</v>
      </c>
      <c r="B11" s="157" t="s">
        <v>69</v>
      </c>
      <c r="C11" s="156">
        <v>22715578.7</v>
      </c>
      <c r="D11" s="156">
        <v>13603120.87</v>
      </c>
      <c r="E11" s="64">
        <v>9268320.87</v>
      </c>
      <c r="F11" s="64"/>
      <c r="G11" s="64"/>
      <c r="H11" s="64"/>
      <c r="I11" s="64">
        <v>4334800</v>
      </c>
      <c r="J11" s="64">
        <v>1686800</v>
      </c>
      <c r="K11" s="64"/>
      <c r="L11" s="64"/>
      <c r="M11" s="64"/>
      <c r="N11" s="64">
        <v>2648000</v>
      </c>
      <c r="O11" s="156">
        <v>9112457.83</v>
      </c>
      <c r="P11" s="156">
        <v>5603594.75</v>
      </c>
      <c r="Q11" s="156">
        <v>2550000</v>
      </c>
      <c r="R11" s="153"/>
      <c r="S11" s="156">
        <v>958863.08</v>
      </c>
    </row>
    <row r="12" ht="20.25" customHeight="1" spans="1:19">
      <c r="A12" s="157" t="s">
        <v>70</v>
      </c>
      <c r="B12" s="157" t="s">
        <v>71</v>
      </c>
      <c r="C12" s="156">
        <v>20381983.42</v>
      </c>
      <c r="D12" s="156">
        <v>19362813.75</v>
      </c>
      <c r="E12" s="64">
        <v>17362813.75</v>
      </c>
      <c r="F12" s="64"/>
      <c r="G12" s="64"/>
      <c r="H12" s="64"/>
      <c r="I12" s="64">
        <v>2000000</v>
      </c>
      <c r="J12" s="64"/>
      <c r="K12" s="64"/>
      <c r="L12" s="64"/>
      <c r="M12" s="64"/>
      <c r="N12" s="64">
        <v>2000000</v>
      </c>
      <c r="O12" s="156">
        <v>1019169.67</v>
      </c>
      <c r="P12" s="156">
        <v>131310.79</v>
      </c>
      <c r="Q12" s="156"/>
      <c r="R12" s="153"/>
      <c r="S12" s="156">
        <v>887858.88</v>
      </c>
    </row>
    <row r="13" ht="20.25" customHeight="1" spans="1:19">
      <c r="A13" s="155" t="s">
        <v>30</v>
      </c>
      <c r="B13" s="153"/>
      <c r="C13" s="156">
        <v>72560427.25</v>
      </c>
      <c r="D13" s="156">
        <v>56712037.74</v>
      </c>
      <c r="E13" s="156">
        <v>47877237.74</v>
      </c>
      <c r="F13" s="156"/>
      <c r="G13" s="156"/>
      <c r="H13" s="156"/>
      <c r="I13" s="156">
        <v>8834800</v>
      </c>
      <c r="J13" s="156">
        <v>1686800</v>
      </c>
      <c r="K13" s="156"/>
      <c r="L13" s="156"/>
      <c r="M13" s="156"/>
      <c r="N13" s="156">
        <v>7148000</v>
      </c>
      <c r="O13" s="156">
        <v>15848389.51</v>
      </c>
      <c r="P13" s="156">
        <v>6721667.55</v>
      </c>
      <c r="Q13" s="156">
        <v>5000000</v>
      </c>
      <c r="R13" s="156"/>
      <c r="S13" s="156">
        <v>4126721.96</v>
      </c>
    </row>
  </sheetData>
  <mergeCells count="20">
    <mergeCell ref="A1:S1"/>
    <mergeCell ref="A2:S2"/>
    <mergeCell ref="A3:R3"/>
    <mergeCell ref="D4:N4"/>
    <mergeCell ref="O4:S4"/>
    <mergeCell ref="I5:N5"/>
    <mergeCell ref="A13:B13"/>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1"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36"/>
  <sheetViews>
    <sheetView showZeros="0" topLeftCell="B1" workbookViewId="0">
      <selection activeCell="A1" sqref="A1:O1"/>
    </sheetView>
  </sheetViews>
  <sheetFormatPr defaultColWidth="8.85" defaultRowHeight="15" customHeight="1"/>
  <cols>
    <col min="1" max="1" width="17.8416666666667" customWidth="1"/>
    <col min="2" max="2" width="53.1333333333333" customWidth="1"/>
    <col min="3" max="15" width="15.1333333333333" customWidth="1"/>
  </cols>
  <sheetData>
    <row r="1" customHeight="1" spans="1:15">
      <c r="A1" s="159" t="s">
        <v>72</v>
      </c>
      <c r="B1" s="159"/>
      <c r="C1" s="159"/>
      <c r="D1" s="159"/>
      <c r="E1" s="159"/>
      <c r="F1" s="159"/>
      <c r="G1" s="159"/>
      <c r="H1" s="159"/>
      <c r="I1" s="159"/>
      <c r="J1" s="159"/>
      <c r="K1" s="159"/>
      <c r="L1" s="159"/>
      <c r="M1" s="159"/>
      <c r="N1" s="159"/>
      <c r="O1" s="159"/>
    </row>
    <row r="2" ht="28.5" customHeight="1" spans="1:15">
      <c r="A2" s="152" t="s">
        <v>73</v>
      </c>
      <c r="B2" s="152"/>
      <c r="C2" s="152"/>
      <c r="D2" s="152"/>
      <c r="E2" s="152"/>
      <c r="F2" s="152"/>
      <c r="G2" s="152"/>
      <c r="H2" s="152"/>
      <c r="I2" s="152"/>
      <c r="J2" s="152"/>
      <c r="K2" s="152"/>
      <c r="L2" s="152"/>
      <c r="M2" s="152"/>
      <c r="N2" s="152"/>
      <c r="O2" s="152"/>
    </row>
    <row r="3" ht="20.25" customHeight="1" spans="1:15">
      <c r="A3" s="153" t="str">
        <f>"单位名称："&amp;"玉溪市聂耳文化中心"</f>
        <v>单位名称：玉溪市聂耳文化中心</v>
      </c>
      <c r="B3" s="153"/>
      <c r="C3" s="153"/>
      <c r="D3" s="153"/>
      <c r="E3" s="153"/>
      <c r="F3" s="153"/>
      <c r="G3" s="153"/>
      <c r="H3" s="153"/>
      <c r="I3" s="153"/>
      <c r="J3" s="160"/>
      <c r="K3" s="160"/>
      <c r="L3" s="160"/>
      <c r="M3" s="160"/>
      <c r="N3" s="160"/>
      <c r="O3" s="160" t="s">
        <v>2</v>
      </c>
    </row>
    <row r="4" ht="27" customHeight="1" spans="1:15">
      <c r="A4" s="154" t="s">
        <v>74</v>
      </c>
      <c r="B4" s="154" t="s">
        <v>75</v>
      </c>
      <c r="C4" s="154" t="s">
        <v>30</v>
      </c>
      <c r="D4" s="154" t="s">
        <v>33</v>
      </c>
      <c r="E4" s="154"/>
      <c r="F4" s="154"/>
      <c r="G4" s="154" t="s">
        <v>34</v>
      </c>
      <c r="H4" s="154" t="s">
        <v>35</v>
      </c>
      <c r="I4" s="154" t="s">
        <v>76</v>
      </c>
      <c r="J4" s="154" t="s">
        <v>77</v>
      </c>
      <c r="K4" s="154"/>
      <c r="L4" s="154"/>
      <c r="M4" s="154"/>
      <c r="N4" s="154"/>
      <c r="O4" s="154"/>
    </row>
    <row r="5" ht="27" customHeight="1" spans="1:15">
      <c r="A5" s="154"/>
      <c r="B5" s="154"/>
      <c r="C5" s="154"/>
      <c r="D5" s="154" t="s">
        <v>32</v>
      </c>
      <c r="E5" s="154" t="s">
        <v>78</v>
      </c>
      <c r="F5" s="154" t="s">
        <v>79</v>
      </c>
      <c r="G5" s="154"/>
      <c r="H5" s="154"/>
      <c r="I5" s="154"/>
      <c r="J5" s="154" t="s">
        <v>32</v>
      </c>
      <c r="K5" s="154" t="s">
        <v>80</v>
      </c>
      <c r="L5" s="154" t="s">
        <v>81</v>
      </c>
      <c r="M5" s="154" t="s">
        <v>82</v>
      </c>
      <c r="N5" s="154" t="s">
        <v>83</v>
      </c>
      <c r="O5" s="154" t="s">
        <v>84</v>
      </c>
    </row>
    <row r="6" ht="20.25" customHeight="1" spans="1:15">
      <c r="A6" s="158" t="s">
        <v>44</v>
      </c>
      <c r="B6" s="158" t="s">
        <v>45</v>
      </c>
      <c r="C6" s="158" t="s">
        <v>46</v>
      </c>
      <c r="D6" s="158" t="s">
        <v>47</v>
      </c>
      <c r="E6" s="158" t="s">
        <v>48</v>
      </c>
      <c r="F6" s="158" t="s">
        <v>49</v>
      </c>
      <c r="G6" s="158" t="s">
        <v>50</v>
      </c>
      <c r="H6" s="158" t="s">
        <v>51</v>
      </c>
      <c r="I6" s="158" t="s">
        <v>52</v>
      </c>
      <c r="J6" s="158" t="s">
        <v>53</v>
      </c>
      <c r="K6" s="158" t="s">
        <v>54</v>
      </c>
      <c r="L6" s="158" t="s">
        <v>55</v>
      </c>
      <c r="M6" s="158" t="s">
        <v>56</v>
      </c>
      <c r="N6" s="158" t="s">
        <v>57</v>
      </c>
      <c r="O6" s="158" t="s">
        <v>58</v>
      </c>
    </row>
    <row r="7" ht="20.25" customHeight="1" spans="1:15">
      <c r="A7" s="153" t="s">
        <v>85</v>
      </c>
      <c r="B7" s="153" t="str">
        <f>"        "&amp;"文化旅游体育与传媒支出"</f>
        <v>        文化旅游体育与传媒支出</v>
      </c>
      <c r="C7" s="64">
        <v>53267723.63</v>
      </c>
      <c r="D7" s="64">
        <v>40306201.67</v>
      </c>
      <c r="E7" s="64">
        <v>31064534.12</v>
      </c>
      <c r="F7" s="64">
        <v>9241667.55</v>
      </c>
      <c r="G7" s="64"/>
      <c r="H7" s="64"/>
      <c r="I7" s="64"/>
      <c r="J7" s="64">
        <v>12961521.96</v>
      </c>
      <c r="K7" s="64">
        <v>2645663.08</v>
      </c>
      <c r="L7" s="64"/>
      <c r="M7" s="64"/>
      <c r="N7" s="64"/>
      <c r="O7" s="64">
        <v>10315858.88</v>
      </c>
    </row>
    <row r="8" ht="20.25" customHeight="1" spans="1:15">
      <c r="A8" s="157" t="s">
        <v>86</v>
      </c>
      <c r="B8" s="157" t="str">
        <f>"        "&amp;"文化和旅游"</f>
        <v>        文化和旅游</v>
      </c>
      <c r="C8" s="64">
        <v>48785097.33</v>
      </c>
      <c r="D8" s="64">
        <v>35823575.37</v>
      </c>
      <c r="E8" s="64">
        <v>31064534.12</v>
      </c>
      <c r="F8" s="64">
        <v>4759041.25</v>
      </c>
      <c r="G8" s="64"/>
      <c r="H8" s="64"/>
      <c r="I8" s="64"/>
      <c r="J8" s="64">
        <v>12961521.96</v>
      </c>
      <c r="K8" s="64">
        <v>2645663.08</v>
      </c>
      <c r="L8" s="64"/>
      <c r="M8" s="64"/>
      <c r="N8" s="64"/>
      <c r="O8" s="64">
        <v>10315858.88</v>
      </c>
    </row>
    <row r="9" ht="20.25" customHeight="1" spans="1:15">
      <c r="A9" s="161" t="s">
        <v>87</v>
      </c>
      <c r="B9" s="161" t="str">
        <f>"        "&amp;"艺术表演团体"</f>
        <v>        艺术表演团体</v>
      </c>
      <c r="C9" s="64">
        <v>31029847.93</v>
      </c>
      <c r="D9" s="64">
        <v>23361989.05</v>
      </c>
      <c r="E9" s="64">
        <v>22214716.25</v>
      </c>
      <c r="F9" s="64">
        <v>1147272.8</v>
      </c>
      <c r="G9" s="64"/>
      <c r="H9" s="64"/>
      <c r="I9" s="64"/>
      <c r="J9" s="64">
        <v>7667858.88</v>
      </c>
      <c r="K9" s="64"/>
      <c r="L9" s="64"/>
      <c r="M9" s="64"/>
      <c r="N9" s="64"/>
      <c r="O9" s="64">
        <v>7667858.88</v>
      </c>
    </row>
    <row r="10" ht="20.25" customHeight="1" spans="1:15">
      <c r="A10" s="161" t="s">
        <v>88</v>
      </c>
      <c r="B10" s="161" t="str">
        <f>"        "&amp;"文化活动"</f>
        <v>        文化活动</v>
      </c>
      <c r="C10" s="64">
        <v>4403305</v>
      </c>
      <c r="D10" s="64">
        <v>4273305</v>
      </c>
      <c r="E10" s="64">
        <v>3952505</v>
      </c>
      <c r="F10" s="64">
        <v>320800</v>
      </c>
      <c r="G10" s="64"/>
      <c r="H10" s="64"/>
      <c r="I10" s="64"/>
      <c r="J10" s="64">
        <v>130000</v>
      </c>
      <c r="K10" s="64"/>
      <c r="L10" s="64"/>
      <c r="M10" s="64"/>
      <c r="N10" s="64"/>
      <c r="O10" s="64">
        <v>130000</v>
      </c>
    </row>
    <row r="11" ht="20.25" customHeight="1" spans="1:15">
      <c r="A11" s="161" t="s">
        <v>89</v>
      </c>
      <c r="B11" s="161" t="str">
        <f>"        "&amp;"其他文化和旅游支出"</f>
        <v>        其他文化和旅游支出</v>
      </c>
      <c r="C11" s="64">
        <v>13351944.4</v>
      </c>
      <c r="D11" s="64">
        <v>8188281.32</v>
      </c>
      <c r="E11" s="64">
        <v>4897312.87</v>
      </c>
      <c r="F11" s="64">
        <v>3290968.45</v>
      </c>
      <c r="G11" s="64"/>
      <c r="H11" s="64"/>
      <c r="I11" s="64"/>
      <c r="J11" s="64">
        <v>5163663.08</v>
      </c>
      <c r="K11" s="64">
        <v>2645663.08</v>
      </c>
      <c r="L11" s="64"/>
      <c r="M11" s="64"/>
      <c r="N11" s="64"/>
      <c r="O11" s="64">
        <v>2518000</v>
      </c>
    </row>
    <row r="12" ht="20.25" customHeight="1" spans="1:15">
      <c r="A12" s="157" t="s">
        <v>90</v>
      </c>
      <c r="B12" s="157" t="str">
        <f>"        "&amp;"文物"</f>
        <v>        文物</v>
      </c>
      <c r="C12" s="64">
        <v>1792626.3</v>
      </c>
      <c r="D12" s="64">
        <v>1792626.3</v>
      </c>
      <c r="E12" s="64"/>
      <c r="F12" s="64">
        <v>1792626.3</v>
      </c>
      <c r="G12" s="64"/>
      <c r="H12" s="64"/>
      <c r="I12" s="64"/>
      <c r="J12" s="64"/>
      <c r="K12" s="64"/>
      <c r="L12" s="64"/>
      <c r="M12" s="64"/>
      <c r="N12" s="64"/>
      <c r="O12" s="64"/>
    </row>
    <row r="13" ht="20.25" customHeight="1" spans="1:15">
      <c r="A13" s="161" t="s">
        <v>91</v>
      </c>
      <c r="B13" s="161" t="str">
        <f>"        "&amp;"博物馆"</f>
        <v>        博物馆</v>
      </c>
      <c r="C13" s="64">
        <v>1792626.3</v>
      </c>
      <c r="D13" s="64">
        <v>1792626.3</v>
      </c>
      <c r="E13" s="64"/>
      <c r="F13" s="64">
        <v>1792626.3</v>
      </c>
      <c r="G13" s="64"/>
      <c r="H13" s="64"/>
      <c r="I13" s="64"/>
      <c r="J13" s="64"/>
      <c r="K13" s="64"/>
      <c r="L13" s="64"/>
      <c r="M13" s="64"/>
      <c r="N13" s="64"/>
      <c r="O13" s="64"/>
    </row>
    <row r="14" ht="20.25" customHeight="1" spans="1:15">
      <c r="A14" s="157" t="s">
        <v>92</v>
      </c>
      <c r="B14" s="157" t="str">
        <f>"        "&amp;"其他文化旅游体育与传媒支出"</f>
        <v>        其他文化旅游体育与传媒支出</v>
      </c>
      <c r="C14" s="64">
        <v>2690000</v>
      </c>
      <c r="D14" s="64">
        <v>2690000</v>
      </c>
      <c r="E14" s="64"/>
      <c r="F14" s="64">
        <v>2690000</v>
      </c>
      <c r="G14" s="64"/>
      <c r="H14" s="64"/>
      <c r="I14" s="64"/>
      <c r="J14" s="64"/>
      <c r="K14" s="64"/>
      <c r="L14" s="64"/>
      <c r="M14" s="64"/>
      <c r="N14" s="64"/>
      <c r="O14" s="64"/>
    </row>
    <row r="15" ht="20.25" customHeight="1" spans="1:15">
      <c r="A15" s="161" t="s">
        <v>93</v>
      </c>
      <c r="B15" s="161" t="str">
        <f>"        "&amp;"其他文化旅游体育与传媒支出"</f>
        <v>        其他文化旅游体育与传媒支出</v>
      </c>
      <c r="C15" s="64">
        <v>2690000</v>
      </c>
      <c r="D15" s="64">
        <v>2690000</v>
      </c>
      <c r="E15" s="64"/>
      <c r="F15" s="64">
        <v>2690000</v>
      </c>
      <c r="G15" s="64"/>
      <c r="H15" s="64"/>
      <c r="I15" s="64"/>
      <c r="J15" s="64"/>
      <c r="K15" s="64"/>
      <c r="L15" s="64"/>
      <c r="M15" s="64"/>
      <c r="N15" s="64"/>
      <c r="O15" s="64"/>
    </row>
    <row r="16" ht="20.25" customHeight="1" spans="1:15">
      <c r="A16" s="153" t="s">
        <v>94</v>
      </c>
      <c r="B16" s="153" t="str">
        <f>"        "&amp;"社会保障和就业支出"</f>
        <v>        社会保障和就业支出</v>
      </c>
      <c r="C16" s="64">
        <v>7806599.26</v>
      </c>
      <c r="D16" s="64">
        <v>7806599.26</v>
      </c>
      <c r="E16" s="64">
        <v>7774418.56</v>
      </c>
      <c r="F16" s="64">
        <v>32180.7</v>
      </c>
      <c r="G16" s="64"/>
      <c r="H16" s="64"/>
      <c r="I16" s="64"/>
      <c r="J16" s="64"/>
      <c r="K16" s="64"/>
      <c r="L16" s="64"/>
      <c r="M16" s="64"/>
      <c r="N16" s="64"/>
      <c r="O16" s="64"/>
    </row>
    <row r="17" ht="20.25" customHeight="1" spans="1:15">
      <c r="A17" s="157" t="s">
        <v>95</v>
      </c>
      <c r="B17" s="157" t="str">
        <f>"        "&amp;"行政事业单位养老支出"</f>
        <v>        行政事业单位养老支出</v>
      </c>
      <c r="C17" s="64">
        <v>7774418.56</v>
      </c>
      <c r="D17" s="64">
        <v>7774418.56</v>
      </c>
      <c r="E17" s="64">
        <v>7774418.56</v>
      </c>
      <c r="F17" s="64"/>
      <c r="G17" s="64"/>
      <c r="H17" s="64"/>
      <c r="I17" s="64"/>
      <c r="J17" s="64"/>
      <c r="K17" s="64"/>
      <c r="L17" s="64"/>
      <c r="M17" s="64"/>
      <c r="N17" s="64"/>
      <c r="O17" s="64"/>
    </row>
    <row r="18" ht="20.25" customHeight="1" spans="1:15">
      <c r="A18" s="161" t="s">
        <v>96</v>
      </c>
      <c r="B18" s="161" t="str">
        <f>"        "&amp;"事业单位离退休"</f>
        <v>        事业单位离退休</v>
      </c>
      <c r="C18" s="64">
        <v>3429000</v>
      </c>
      <c r="D18" s="64">
        <v>3429000</v>
      </c>
      <c r="E18" s="64">
        <v>3429000</v>
      </c>
      <c r="F18" s="64"/>
      <c r="G18" s="64"/>
      <c r="H18" s="64"/>
      <c r="I18" s="64"/>
      <c r="J18" s="64"/>
      <c r="K18" s="64"/>
      <c r="L18" s="64"/>
      <c r="M18" s="64"/>
      <c r="N18" s="64"/>
      <c r="O18" s="64"/>
    </row>
    <row r="19" ht="20.25" customHeight="1" spans="1:15">
      <c r="A19" s="161" t="s">
        <v>97</v>
      </c>
      <c r="B19" s="161" t="str">
        <f>"        "&amp;"机关事业单位基本养老保险缴费支出"</f>
        <v>        机关事业单位基本养老保险缴费支出</v>
      </c>
      <c r="C19" s="64">
        <v>2980738.56</v>
      </c>
      <c r="D19" s="64">
        <v>2980738.56</v>
      </c>
      <c r="E19" s="64">
        <v>2980738.56</v>
      </c>
      <c r="F19" s="64"/>
      <c r="G19" s="64"/>
      <c r="H19" s="64"/>
      <c r="I19" s="64"/>
      <c r="J19" s="64"/>
      <c r="K19" s="64"/>
      <c r="L19" s="64"/>
      <c r="M19" s="64"/>
      <c r="N19" s="64"/>
      <c r="O19" s="64"/>
    </row>
    <row r="20" ht="20.25" customHeight="1" spans="1:15">
      <c r="A20" s="161" t="s">
        <v>98</v>
      </c>
      <c r="B20" s="161" t="str">
        <f>"        "&amp;"机关事业单位职业年金缴费支出"</f>
        <v>        机关事业单位职业年金缴费支出</v>
      </c>
      <c r="C20" s="64">
        <v>1364680</v>
      </c>
      <c r="D20" s="64">
        <v>1364680</v>
      </c>
      <c r="E20" s="64">
        <v>1364680</v>
      </c>
      <c r="F20" s="64"/>
      <c r="G20" s="64"/>
      <c r="H20" s="64"/>
      <c r="I20" s="64"/>
      <c r="J20" s="64"/>
      <c r="K20" s="64"/>
      <c r="L20" s="64"/>
      <c r="M20" s="64"/>
      <c r="N20" s="64"/>
      <c r="O20" s="64"/>
    </row>
    <row r="21" ht="20.25" customHeight="1" spans="1:15">
      <c r="A21" s="157" t="s">
        <v>99</v>
      </c>
      <c r="B21" s="157" t="str">
        <f>"        "&amp;"抚恤"</f>
        <v>        抚恤</v>
      </c>
      <c r="C21" s="64">
        <v>32180.7</v>
      </c>
      <c r="D21" s="64">
        <v>32180.7</v>
      </c>
      <c r="E21" s="64"/>
      <c r="F21" s="64">
        <v>32180.7</v>
      </c>
      <c r="G21" s="64"/>
      <c r="H21" s="64"/>
      <c r="I21" s="64"/>
      <c r="J21" s="64"/>
      <c r="K21" s="64"/>
      <c r="L21" s="64"/>
      <c r="M21" s="64"/>
      <c r="N21" s="64"/>
      <c r="O21" s="64"/>
    </row>
    <row r="22" ht="20.25" customHeight="1" spans="1:15">
      <c r="A22" s="161" t="s">
        <v>100</v>
      </c>
      <c r="B22" s="161" t="str">
        <f>"        "&amp;"死亡抚恤"</f>
        <v>        死亡抚恤</v>
      </c>
      <c r="C22" s="64">
        <v>32180.7</v>
      </c>
      <c r="D22" s="64">
        <v>32180.7</v>
      </c>
      <c r="E22" s="64"/>
      <c r="F22" s="64">
        <v>32180.7</v>
      </c>
      <c r="G22" s="64"/>
      <c r="H22" s="64"/>
      <c r="I22" s="64"/>
      <c r="J22" s="64"/>
      <c r="K22" s="64"/>
      <c r="L22" s="64"/>
      <c r="M22" s="64"/>
      <c r="N22" s="64"/>
      <c r="O22" s="64"/>
    </row>
    <row r="23" ht="20.25" customHeight="1" spans="1:15">
      <c r="A23" s="153" t="s">
        <v>101</v>
      </c>
      <c r="B23" s="153" t="str">
        <f>"        "&amp;"卫生健康支出"</f>
        <v>        卫生健康支出</v>
      </c>
      <c r="C23" s="64">
        <v>3154088.36</v>
      </c>
      <c r="D23" s="64">
        <v>3154088.36</v>
      </c>
      <c r="E23" s="64">
        <v>3154088.36</v>
      </c>
      <c r="F23" s="64"/>
      <c r="G23" s="64"/>
      <c r="H23" s="64"/>
      <c r="I23" s="64"/>
      <c r="J23" s="64"/>
      <c r="K23" s="64"/>
      <c r="L23" s="64"/>
      <c r="M23" s="64"/>
      <c r="N23" s="64"/>
      <c r="O23" s="64"/>
    </row>
    <row r="24" ht="20.25" customHeight="1" spans="1:15">
      <c r="A24" s="157" t="s">
        <v>102</v>
      </c>
      <c r="B24" s="157" t="str">
        <f>"        "&amp;"行政事业单位医疗"</f>
        <v>        行政事业单位医疗</v>
      </c>
      <c r="C24" s="64">
        <v>3154088.36</v>
      </c>
      <c r="D24" s="64">
        <v>3154088.36</v>
      </c>
      <c r="E24" s="64">
        <v>3154088.36</v>
      </c>
      <c r="F24" s="64"/>
      <c r="G24" s="64"/>
      <c r="H24" s="64"/>
      <c r="I24" s="64"/>
      <c r="J24" s="64"/>
      <c r="K24" s="64"/>
      <c r="L24" s="64"/>
      <c r="M24" s="64"/>
      <c r="N24" s="64"/>
      <c r="O24" s="64"/>
    </row>
    <row r="25" ht="20.25" customHeight="1" spans="1:15">
      <c r="A25" s="161" t="s">
        <v>103</v>
      </c>
      <c r="B25" s="161" t="str">
        <f>"        "&amp;"行政单位医疗"</f>
        <v>        行政单位医疗</v>
      </c>
      <c r="C25" s="64"/>
      <c r="D25" s="64"/>
      <c r="E25" s="64"/>
      <c r="F25" s="64"/>
      <c r="G25" s="64"/>
      <c r="H25" s="64"/>
      <c r="I25" s="64"/>
      <c r="J25" s="64"/>
      <c r="K25" s="64"/>
      <c r="L25" s="64"/>
      <c r="M25" s="64"/>
      <c r="N25" s="64"/>
      <c r="O25" s="64"/>
    </row>
    <row r="26" ht="20.25" customHeight="1" spans="1:15">
      <c r="A26" s="161" t="s">
        <v>104</v>
      </c>
      <c r="B26" s="161" t="str">
        <f>"        "&amp;"事业单位医疗"</f>
        <v>        事业单位医疗</v>
      </c>
      <c r="C26" s="64">
        <v>1578258.13</v>
      </c>
      <c r="D26" s="64">
        <v>1578258.13</v>
      </c>
      <c r="E26" s="64">
        <v>1578258.13</v>
      </c>
      <c r="F26" s="64"/>
      <c r="G26" s="64"/>
      <c r="H26" s="64"/>
      <c r="I26" s="64"/>
      <c r="J26" s="64"/>
      <c r="K26" s="64"/>
      <c r="L26" s="64"/>
      <c r="M26" s="64"/>
      <c r="N26" s="64"/>
      <c r="O26" s="64"/>
    </row>
    <row r="27" ht="20.25" customHeight="1" spans="1:15">
      <c r="A27" s="161" t="s">
        <v>105</v>
      </c>
      <c r="B27" s="161" t="str">
        <f>"        "&amp;"公务员医疗补助"</f>
        <v>        公务员医疗补助</v>
      </c>
      <c r="C27" s="64">
        <v>1388680.8</v>
      </c>
      <c r="D27" s="64">
        <v>1388680.8</v>
      </c>
      <c r="E27" s="64">
        <v>1388680.8</v>
      </c>
      <c r="F27" s="64"/>
      <c r="G27" s="64"/>
      <c r="H27" s="64"/>
      <c r="I27" s="64"/>
      <c r="J27" s="64"/>
      <c r="K27" s="64"/>
      <c r="L27" s="64"/>
      <c r="M27" s="64"/>
      <c r="N27" s="64"/>
      <c r="O27" s="64"/>
    </row>
    <row r="28" ht="20.25" customHeight="1" spans="1:15">
      <c r="A28" s="161" t="s">
        <v>106</v>
      </c>
      <c r="B28" s="161" t="str">
        <f>"        "&amp;"其他行政事业单位医疗支出"</f>
        <v>        其他行政事业单位医疗支出</v>
      </c>
      <c r="C28" s="64">
        <v>187149.43</v>
      </c>
      <c r="D28" s="64">
        <v>187149.43</v>
      </c>
      <c r="E28" s="64">
        <v>187149.43</v>
      </c>
      <c r="F28" s="64"/>
      <c r="G28" s="64"/>
      <c r="H28" s="64"/>
      <c r="I28" s="64"/>
      <c r="J28" s="64"/>
      <c r="K28" s="64"/>
      <c r="L28" s="64"/>
      <c r="M28" s="64"/>
      <c r="N28" s="64"/>
      <c r="O28" s="64"/>
    </row>
    <row r="29" ht="20.25" customHeight="1" spans="1:15">
      <c r="A29" s="153" t="s">
        <v>107</v>
      </c>
      <c r="B29" s="153" t="str">
        <f>"        "&amp;"住房保障支出"</f>
        <v>        住房保障支出</v>
      </c>
      <c r="C29" s="64">
        <v>3332016</v>
      </c>
      <c r="D29" s="64">
        <v>3332016</v>
      </c>
      <c r="E29" s="64">
        <v>3332016</v>
      </c>
      <c r="F29" s="64"/>
      <c r="G29" s="64"/>
      <c r="H29" s="64"/>
      <c r="I29" s="64"/>
      <c r="J29" s="64"/>
      <c r="K29" s="64"/>
      <c r="L29" s="64"/>
      <c r="M29" s="64"/>
      <c r="N29" s="64"/>
      <c r="O29" s="64"/>
    </row>
    <row r="30" ht="20.25" customHeight="1" spans="1:15">
      <c r="A30" s="157" t="s">
        <v>108</v>
      </c>
      <c r="B30" s="157" t="str">
        <f>"        "&amp;"住房改革支出"</f>
        <v>        住房改革支出</v>
      </c>
      <c r="C30" s="64">
        <v>3332016</v>
      </c>
      <c r="D30" s="64">
        <v>3332016</v>
      </c>
      <c r="E30" s="64">
        <v>3332016</v>
      </c>
      <c r="F30" s="64"/>
      <c r="G30" s="64"/>
      <c r="H30" s="64"/>
      <c r="I30" s="64"/>
      <c r="J30" s="64"/>
      <c r="K30" s="64"/>
      <c r="L30" s="64"/>
      <c r="M30" s="64"/>
      <c r="N30" s="64"/>
      <c r="O30" s="64"/>
    </row>
    <row r="31" ht="20.25" customHeight="1" spans="1:15">
      <c r="A31" s="161" t="s">
        <v>109</v>
      </c>
      <c r="B31" s="161" t="str">
        <f>"        "&amp;"住房公积金"</f>
        <v>        住房公积金</v>
      </c>
      <c r="C31" s="64">
        <v>3181776</v>
      </c>
      <c r="D31" s="64">
        <v>3181776</v>
      </c>
      <c r="E31" s="64">
        <v>3181776</v>
      </c>
      <c r="F31" s="64"/>
      <c r="G31" s="64"/>
      <c r="H31" s="64"/>
      <c r="I31" s="64"/>
      <c r="J31" s="64"/>
      <c r="K31" s="64"/>
      <c r="L31" s="64"/>
      <c r="M31" s="64"/>
      <c r="N31" s="64"/>
      <c r="O31" s="64"/>
    </row>
    <row r="32" ht="20.25" customHeight="1" spans="1:15">
      <c r="A32" s="161" t="s">
        <v>110</v>
      </c>
      <c r="B32" s="161" t="str">
        <f>"        "&amp;"购房补贴"</f>
        <v>        购房补贴</v>
      </c>
      <c r="C32" s="64">
        <v>150240</v>
      </c>
      <c r="D32" s="64">
        <v>150240</v>
      </c>
      <c r="E32" s="64">
        <v>150240</v>
      </c>
      <c r="F32" s="64"/>
      <c r="G32" s="64"/>
      <c r="H32" s="64"/>
      <c r="I32" s="64"/>
      <c r="J32" s="64"/>
      <c r="K32" s="64"/>
      <c r="L32" s="64"/>
      <c r="M32" s="64"/>
      <c r="N32" s="64"/>
      <c r="O32" s="64"/>
    </row>
    <row r="33" ht="20.25" customHeight="1" spans="1:15">
      <c r="A33" s="153" t="s">
        <v>111</v>
      </c>
      <c r="B33" s="153" t="str">
        <f>"        "&amp;"其他支出"</f>
        <v>        其他支出</v>
      </c>
      <c r="C33" s="64">
        <v>5000000</v>
      </c>
      <c r="D33" s="64"/>
      <c r="E33" s="64"/>
      <c r="F33" s="64"/>
      <c r="G33" s="64">
        <v>5000000</v>
      </c>
      <c r="H33" s="64"/>
      <c r="I33" s="64"/>
      <c r="J33" s="64"/>
      <c r="K33" s="64"/>
      <c r="L33" s="64"/>
      <c r="M33" s="64"/>
      <c r="N33" s="64"/>
      <c r="O33" s="64"/>
    </row>
    <row r="34" ht="20.25" customHeight="1" spans="1:15">
      <c r="A34" s="157" t="s">
        <v>112</v>
      </c>
      <c r="B34" s="157" t="str">
        <f>"        "&amp;"彩票公益金安排的支出"</f>
        <v>        彩票公益金安排的支出</v>
      </c>
      <c r="C34" s="64">
        <v>5000000</v>
      </c>
      <c r="D34" s="64"/>
      <c r="E34" s="64"/>
      <c r="F34" s="64"/>
      <c r="G34" s="64">
        <v>5000000</v>
      </c>
      <c r="H34" s="64"/>
      <c r="I34" s="64"/>
      <c r="J34" s="64"/>
      <c r="K34" s="64"/>
      <c r="L34" s="64"/>
      <c r="M34" s="64"/>
      <c r="N34" s="64"/>
      <c r="O34" s="64"/>
    </row>
    <row r="35" ht="20.25" customHeight="1" spans="1:15">
      <c r="A35" s="161" t="s">
        <v>113</v>
      </c>
      <c r="B35" s="161" t="str">
        <f>"        "&amp;"用于其他社会公益事业的彩票公益金支出"</f>
        <v>        用于其他社会公益事业的彩票公益金支出</v>
      </c>
      <c r="C35" s="64">
        <v>5000000</v>
      </c>
      <c r="D35" s="64"/>
      <c r="E35" s="64"/>
      <c r="F35" s="64"/>
      <c r="G35" s="64">
        <v>5000000</v>
      </c>
      <c r="H35" s="64"/>
      <c r="I35" s="64"/>
      <c r="J35" s="64"/>
      <c r="K35" s="64"/>
      <c r="L35" s="64"/>
      <c r="M35" s="64"/>
      <c r="N35" s="64"/>
      <c r="O35" s="64"/>
    </row>
    <row r="36" ht="20.25" customHeight="1" spans="1:15">
      <c r="A36" s="155" t="s">
        <v>30</v>
      </c>
      <c r="B36" s="153"/>
      <c r="C36" s="156">
        <v>72560427.25</v>
      </c>
      <c r="D36" s="156">
        <v>54598905.29</v>
      </c>
      <c r="E36" s="156">
        <v>45325057.04</v>
      </c>
      <c r="F36" s="156">
        <v>9273848.25</v>
      </c>
      <c r="G36" s="156">
        <v>5000000</v>
      </c>
      <c r="H36" s="156"/>
      <c r="I36" s="156"/>
      <c r="J36" s="156">
        <v>12961521.96</v>
      </c>
      <c r="K36" s="156">
        <v>2645663.08</v>
      </c>
      <c r="L36" s="156"/>
      <c r="M36" s="156"/>
      <c r="N36" s="156"/>
      <c r="O36" s="156">
        <v>10315858.88</v>
      </c>
    </row>
  </sheetData>
  <mergeCells count="12">
    <mergeCell ref="A1:O1"/>
    <mergeCell ref="A2:O2"/>
    <mergeCell ref="A3:N3"/>
    <mergeCell ref="D4:F4"/>
    <mergeCell ref="J4:O4"/>
    <mergeCell ref="A36:B36"/>
    <mergeCell ref="A4:A5"/>
    <mergeCell ref="B4:B5"/>
    <mergeCell ref="C4:C5"/>
    <mergeCell ref="G4:G5"/>
    <mergeCell ref="H4:H5"/>
    <mergeCell ref="I4:I5"/>
  </mergeCells>
  <pageMargins left="0.75" right="0.75" top="1" bottom="1" header="0.5" footer="0.5"/>
  <pageSetup paperSize="1"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5"/>
  <sheetViews>
    <sheetView showZeros="0" workbookViewId="0">
      <selection activeCell="B11" sqref="B11:B12"/>
    </sheetView>
  </sheetViews>
  <sheetFormatPr defaultColWidth="8.85" defaultRowHeight="15" customHeight="1" outlineLevelCol="3"/>
  <cols>
    <col min="1" max="2" width="28.575" customWidth="1"/>
    <col min="3" max="3" width="35.7" customWidth="1"/>
    <col min="4" max="4" width="28.575" customWidth="1"/>
  </cols>
  <sheetData>
    <row r="1" ht="18.75" customHeight="1" spans="1:4">
      <c r="A1" s="151" t="s">
        <v>114</v>
      </c>
      <c r="B1" s="162"/>
      <c r="C1" s="162"/>
      <c r="D1" s="162"/>
    </row>
    <row r="2" ht="28.5" customHeight="1" spans="1:4">
      <c r="A2" s="163" t="s">
        <v>115</v>
      </c>
      <c r="B2" s="163"/>
      <c r="C2" s="163"/>
      <c r="D2" s="163"/>
    </row>
    <row r="3" ht="18.75" customHeight="1" spans="1:4">
      <c r="A3" s="153" t="str">
        <f>"单位名称："&amp;"玉溪市聂耳文化中心"</f>
        <v>单位名称：玉溪市聂耳文化中心</v>
      </c>
      <c r="B3" s="153"/>
      <c r="C3" s="153"/>
      <c r="D3" s="151" t="s">
        <v>2</v>
      </c>
    </row>
    <row r="4" ht="18.75" customHeight="1" spans="1:4">
      <c r="A4" s="59" t="s">
        <v>3</v>
      </c>
      <c r="B4" s="59"/>
      <c r="C4" s="59" t="s">
        <v>4</v>
      </c>
      <c r="D4" s="59"/>
    </row>
    <row r="5" ht="18.75" customHeight="1" spans="1:4">
      <c r="A5" s="59" t="s">
        <v>5</v>
      </c>
      <c r="B5" s="59" t="s">
        <v>6</v>
      </c>
      <c r="C5" s="59" t="s">
        <v>116</v>
      </c>
      <c r="D5" s="59" t="s">
        <v>6</v>
      </c>
    </row>
    <row r="6" ht="18.75" customHeight="1" spans="1:4">
      <c r="A6" s="164" t="s">
        <v>117</v>
      </c>
      <c r="B6" s="165"/>
      <c r="C6" s="166" t="s">
        <v>118</v>
      </c>
      <c r="D6" s="165"/>
    </row>
    <row r="7" ht="18.75" customHeight="1" spans="1:4">
      <c r="A7" s="153" t="s">
        <v>119</v>
      </c>
      <c r="B7" s="167">
        <v>47877237.74</v>
      </c>
      <c r="C7" s="168" t="str">
        <f>"（一）"&amp;"文化旅游体育与传媒支出"</f>
        <v>（一）文化旅游体育与传媒支出</v>
      </c>
      <c r="D7" s="167">
        <v>40306201.67</v>
      </c>
    </row>
    <row r="8" ht="18.75" customHeight="1" spans="1:4">
      <c r="A8" s="153" t="s">
        <v>120</v>
      </c>
      <c r="B8" s="167"/>
      <c r="C8" s="168" t="str">
        <f>"（二）"&amp;"社会保障和就业支出"</f>
        <v>（二）社会保障和就业支出</v>
      </c>
      <c r="D8" s="167">
        <v>7806599.26</v>
      </c>
    </row>
    <row r="9" ht="18.75" customHeight="1" spans="1:4">
      <c r="A9" s="153" t="s">
        <v>121</v>
      </c>
      <c r="B9" s="167"/>
      <c r="C9" s="168" t="str">
        <f>"（三）"&amp;"卫生健康支出"</f>
        <v>（三）卫生健康支出</v>
      </c>
      <c r="D9" s="167">
        <v>3154088.36</v>
      </c>
    </row>
    <row r="10" ht="18.75" customHeight="1" spans="1:4">
      <c r="A10" s="153" t="s">
        <v>122</v>
      </c>
      <c r="B10" s="167"/>
      <c r="C10" s="168" t="str">
        <f>"（四）"&amp;"住房保障支出"</f>
        <v>（四）住房保障支出</v>
      </c>
      <c r="D10" s="167">
        <v>3332016</v>
      </c>
    </row>
    <row r="11" ht="18.75" customHeight="1" spans="1:4">
      <c r="A11" s="61" t="s">
        <v>119</v>
      </c>
      <c r="B11" s="167">
        <v>6721667.55</v>
      </c>
      <c r="C11" s="168" t="str">
        <f>"（二）"&amp;"其他支出"</f>
        <v>（二）其他支出</v>
      </c>
      <c r="D11" s="167">
        <v>5000000</v>
      </c>
    </row>
    <row r="12" ht="18.75" customHeight="1" spans="1:4">
      <c r="A12" s="61" t="s">
        <v>120</v>
      </c>
      <c r="B12" s="167">
        <v>5000000</v>
      </c>
      <c r="C12" s="153"/>
      <c r="D12" s="153"/>
    </row>
    <row r="13" ht="18.75" customHeight="1" spans="1:4">
      <c r="A13" s="61" t="s">
        <v>121</v>
      </c>
      <c r="B13" s="167"/>
      <c r="C13" s="153"/>
      <c r="D13" s="153"/>
    </row>
    <row r="14" ht="18.75" customHeight="1" spans="1:4">
      <c r="A14" s="153"/>
      <c r="B14" s="153"/>
      <c r="C14" s="153" t="s">
        <v>123</v>
      </c>
      <c r="D14" s="153"/>
    </row>
    <row r="15" ht="18.75" customHeight="1" spans="1:4">
      <c r="A15" s="169" t="s">
        <v>24</v>
      </c>
      <c r="B15" s="167">
        <v>59598905.29</v>
      </c>
      <c r="C15" s="169" t="s">
        <v>25</v>
      </c>
      <c r="D15" s="167">
        <v>59598905.29</v>
      </c>
    </row>
  </sheetData>
  <mergeCells count="5">
    <mergeCell ref="A1:D1"/>
    <mergeCell ref="A2:D2"/>
    <mergeCell ref="A3:C3"/>
    <mergeCell ref="A4:B4"/>
    <mergeCell ref="C4:D4"/>
  </mergeCells>
  <pageMargins left="0.75" right="0.75" top="1" bottom="1" header="0.5" footer="0.5"/>
  <pageSetup paperSize="1"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32"/>
  <sheetViews>
    <sheetView showZeros="0" workbookViewId="0">
      <selection activeCell="A1" sqref="A1:G1"/>
    </sheetView>
  </sheetViews>
  <sheetFormatPr defaultColWidth="8.85" defaultRowHeight="15" customHeight="1" outlineLevelCol="6"/>
  <cols>
    <col min="1" max="1" width="17.8416666666667" customWidth="1"/>
    <col min="2" max="2" width="53.1333333333333" customWidth="1"/>
    <col min="3" max="7" width="15.1333333333333" customWidth="1"/>
  </cols>
  <sheetData>
    <row r="1" customHeight="1" spans="1:7">
      <c r="A1" s="159" t="s">
        <v>124</v>
      </c>
      <c r="B1" s="159"/>
      <c r="C1" s="159"/>
      <c r="D1" s="159"/>
      <c r="E1" s="159"/>
      <c r="F1" s="159"/>
      <c r="G1" s="159"/>
    </row>
    <row r="2" ht="28.5" customHeight="1" spans="1:7">
      <c r="A2" s="152" t="s">
        <v>125</v>
      </c>
      <c r="B2" s="152"/>
      <c r="C2" s="152"/>
      <c r="D2" s="152"/>
      <c r="E2" s="152"/>
      <c r="F2" s="152"/>
      <c r="G2" s="152"/>
    </row>
    <row r="3" ht="20.25" customHeight="1" spans="1:7">
      <c r="A3" s="153" t="str">
        <f>"单位名称："&amp;"玉溪市聂耳文化中心"</f>
        <v>单位名称：玉溪市聂耳文化中心</v>
      </c>
      <c r="B3" s="153"/>
      <c r="C3" s="153"/>
      <c r="D3" s="153"/>
      <c r="E3" s="153"/>
      <c r="F3" s="153"/>
      <c r="G3" s="160" t="s">
        <v>2</v>
      </c>
    </row>
    <row r="4" ht="27" customHeight="1" spans="1:7">
      <c r="A4" s="154" t="s">
        <v>126</v>
      </c>
      <c r="B4" s="154"/>
      <c r="C4" s="154" t="s">
        <v>30</v>
      </c>
      <c r="D4" s="154" t="s">
        <v>33</v>
      </c>
      <c r="E4" s="154"/>
      <c r="F4" s="154"/>
      <c r="G4" s="154" t="s">
        <v>79</v>
      </c>
    </row>
    <row r="5" ht="27" customHeight="1" spans="1:7">
      <c r="A5" s="154" t="s">
        <v>74</v>
      </c>
      <c r="B5" s="154" t="s">
        <v>75</v>
      </c>
      <c r="C5" s="154"/>
      <c r="D5" s="154" t="s">
        <v>32</v>
      </c>
      <c r="E5" s="154" t="s">
        <v>127</v>
      </c>
      <c r="F5" s="154" t="s">
        <v>128</v>
      </c>
      <c r="G5" s="154"/>
    </row>
    <row r="6" ht="20.25" customHeight="1" spans="1:7">
      <c r="A6" s="158" t="s">
        <v>44</v>
      </c>
      <c r="B6" s="158" t="s">
        <v>45</v>
      </c>
      <c r="C6" s="158" t="s">
        <v>46</v>
      </c>
      <c r="D6" s="158" t="s">
        <v>47</v>
      </c>
      <c r="E6" s="158" t="s">
        <v>48</v>
      </c>
      <c r="F6" s="158" t="s">
        <v>49</v>
      </c>
      <c r="G6" s="158">
        <v>7</v>
      </c>
    </row>
    <row r="7" ht="20.25" customHeight="1" spans="1:7">
      <c r="A7" s="153" t="s">
        <v>85</v>
      </c>
      <c r="B7" s="153" t="str">
        <f>"        "&amp;"文化旅游体育与传媒支出"</f>
        <v>        文化旅游体育与传媒支出</v>
      </c>
      <c r="C7" s="64">
        <v>40306201.67</v>
      </c>
      <c r="D7" s="156">
        <v>31064534.12</v>
      </c>
      <c r="E7" s="64">
        <v>27844098.2</v>
      </c>
      <c r="F7" s="64">
        <v>3220435.92</v>
      </c>
      <c r="G7" s="64">
        <v>9241667.55</v>
      </c>
    </row>
    <row r="8" ht="20.25" customHeight="1" spans="1:7">
      <c r="A8" s="157" t="s">
        <v>86</v>
      </c>
      <c r="B8" s="157" t="str">
        <f>"        "&amp;"文化和旅游"</f>
        <v>        文化和旅游</v>
      </c>
      <c r="C8" s="64">
        <v>35823575.37</v>
      </c>
      <c r="D8" s="156">
        <v>31064534.12</v>
      </c>
      <c r="E8" s="64">
        <v>27844098.2</v>
      </c>
      <c r="F8" s="64">
        <v>3220435.92</v>
      </c>
      <c r="G8" s="64">
        <v>4759041.25</v>
      </c>
    </row>
    <row r="9" ht="20.25" customHeight="1" spans="1:7">
      <c r="A9" s="161" t="s">
        <v>87</v>
      </c>
      <c r="B9" s="161" t="str">
        <f>"        "&amp;"艺术表演团体"</f>
        <v>        艺术表演团体</v>
      </c>
      <c r="C9" s="64">
        <v>23361989.05</v>
      </c>
      <c r="D9" s="156">
        <v>22214716.25</v>
      </c>
      <c r="E9" s="64">
        <v>20043754.09</v>
      </c>
      <c r="F9" s="64">
        <v>2170962.16</v>
      </c>
      <c r="G9" s="64">
        <v>1147272.8</v>
      </c>
    </row>
    <row r="10" ht="20.25" customHeight="1" spans="1:7">
      <c r="A10" s="161" t="s">
        <v>88</v>
      </c>
      <c r="B10" s="161" t="str">
        <f>"        "&amp;"文化活动"</f>
        <v>        文化活动</v>
      </c>
      <c r="C10" s="64">
        <v>4273305</v>
      </c>
      <c r="D10" s="156">
        <v>3952505</v>
      </c>
      <c r="E10" s="64">
        <v>3448861.72</v>
      </c>
      <c r="F10" s="64">
        <v>503643.28</v>
      </c>
      <c r="G10" s="64">
        <v>320800</v>
      </c>
    </row>
    <row r="11" ht="20.25" customHeight="1" spans="1:7">
      <c r="A11" s="161" t="s">
        <v>89</v>
      </c>
      <c r="B11" s="161" t="str">
        <f>"        "&amp;"其他文化和旅游支出"</f>
        <v>        其他文化和旅游支出</v>
      </c>
      <c r="C11" s="64">
        <v>8188281.32</v>
      </c>
      <c r="D11" s="156">
        <v>4897312.87</v>
      </c>
      <c r="E11" s="64">
        <v>4351482.39</v>
      </c>
      <c r="F11" s="64">
        <v>545830.48</v>
      </c>
      <c r="G11" s="64">
        <v>3290968.45</v>
      </c>
    </row>
    <row r="12" ht="20.25" customHeight="1" spans="1:7">
      <c r="A12" s="157" t="s">
        <v>90</v>
      </c>
      <c r="B12" s="157" t="str">
        <f>"        "&amp;"文物"</f>
        <v>        文物</v>
      </c>
      <c r="C12" s="64">
        <v>1792626.3</v>
      </c>
      <c r="D12" s="156"/>
      <c r="E12" s="64"/>
      <c r="F12" s="64"/>
      <c r="G12" s="64">
        <v>1792626.3</v>
      </c>
    </row>
    <row r="13" ht="20.25" customHeight="1" spans="1:7">
      <c r="A13" s="161" t="s">
        <v>91</v>
      </c>
      <c r="B13" s="161" t="str">
        <f>"        "&amp;"博物馆"</f>
        <v>        博物馆</v>
      </c>
      <c r="C13" s="64">
        <v>1792626.3</v>
      </c>
      <c r="D13" s="156"/>
      <c r="E13" s="64"/>
      <c r="F13" s="64"/>
      <c r="G13" s="64">
        <v>1792626.3</v>
      </c>
    </row>
    <row r="14" ht="20.25" customHeight="1" spans="1:7">
      <c r="A14" s="157" t="s">
        <v>92</v>
      </c>
      <c r="B14" s="157" t="str">
        <f>"        "&amp;"其他文化旅游体育与传媒支出"</f>
        <v>        其他文化旅游体育与传媒支出</v>
      </c>
      <c r="C14" s="64">
        <v>2690000</v>
      </c>
      <c r="D14" s="156"/>
      <c r="E14" s="64"/>
      <c r="F14" s="64"/>
      <c r="G14" s="64">
        <v>2690000</v>
      </c>
    </row>
    <row r="15" ht="20.25" customHeight="1" spans="1:7">
      <c r="A15" s="161" t="s">
        <v>93</v>
      </c>
      <c r="B15" s="161" t="str">
        <f>"        "&amp;"其他文化旅游体育与传媒支出"</f>
        <v>        其他文化旅游体育与传媒支出</v>
      </c>
      <c r="C15" s="64">
        <v>2690000</v>
      </c>
      <c r="D15" s="156"/>
      <c r="E15" s="64"/>
      <c r="F15" s="64"/>
      <c r="G15" s="64">
        <v>2690000</v>
      </c>
    </row>
    <row r="16" ht="20.25" customHeight="1" spans="1:7">
      <c r="A16" s="153" t="s">
        <v>94</v>
      </c>
      <c r="B16" s="153" t="str">
        <f>"        "&amp;"社会保障和就业支出"</f>
        <v>        社会保障和就业支出</v>
      </c>
      <c r="C16" s="64">
        <v>7806599.26</v>
      </c>
      <c r="D16" s="156">
        <v>7774418.56</v>
      </c>
      <c r="E16" s="64">
        <v>7698218.56</v>
      </c>
      <c r="F16" s="64">
        <v>76200</v>
      </c>
      <c r="G16" s="64">
        <v>32180.7</v>
      </c>
    </row>
    <row r="17" ht="20.25" customHeight="1" spans="1:7">
      <c r="A17" s="157" t="s">
        <v>95</v>
      </c>
      <c r="B17" s="157" t="str">
        <f>"        "&amp;"行政事业单位养老支出"</f>
        <v>        行政事业单位养老支出</v>
      </c>
      <c r="C17" s="64">
        <v>7774418.56</v>
      </c>
      <c r="D17" s="156">
        <v>7774418.56</v>
      </c>
      <c r="E17" s="64">
        <v>7698218.56</v>
      </c>
      <c r="F17" s="64">
        <v>76200</v>
      </c>
      <c r="G17" s="64"/>
    </row>
    <row r="18" ht="20.25" customHeight="1" spans="1:7">
      <c r="A18" s="161" t="s">
        <v>96</v>
      </c>
      <c r="B18" s="161" t="str">
        <f>"        "&amp;"事业单位离退休"</f>
        <v>        事业单位离退休</v>
      </c>
      <c r="C18" s="64">
        <v>3429000</v>
      </c>
      <c r="D18" s="156">
        <v>3429000</v>
      </c>
      <c r="E18" s="64">
        <v>3352800</v>
      </c>
      <c r="F18" s="64">
        <v>76200</v>
      </c>
      <c r="G18" s="64"/>
    </row>
    <row r="19" ht="20.25" customHeight="1" spans="1:7">
      <c r="A19" s="161" t="s">
        <v>97</v>
      </c>
      <c r="B19" s="161" t="str">
        <f>"        "&amp;"机关事业单位基本养老保险缴费支出"</f>
        <v>        机关事业单位基本养老保险缴费支出</v>
      </c>
      <c r="C19" s="64">
        <v>2980738.56</v>
      </c>
      <c r="D19" s="156">
        <v>2980738.56</v>
      </c>
      <c r="E19" s="64">
        <v>2980738.56</v>
      </c>
      <c r="F19" s="64"/>
      <c r="G19" s="64"/>
    </row>
    <row r="20" ht="20.25" customHeight="1" spans="1:7">
      <c r="A20" s="161" t="s">
        <v>98</v>
      </c>
      <c r="B20" s="161" t="str">
        <f>"        "&amp;"机关事业单位职业年金缴费支出"</f>
        <v>        机关事业单位职业年金缴费支出</v>
      </c>
      <c r="C20" s="64">
        <v>1364680</v>
      </c>
      <c r="D20" s="156">
        <v>1364680</v>
      </c>
      <c r="E20" s="64">
        <v>1364680</v>
      </c>
      <c r="F20" s="64"/>
      <c r="G20" s="64"/>
    </row>
    <row r="21" ht="20.25" customHeight="1" spans="1:7">
      <c r="A21" s="157" t="s">
        <v>99</v>
      </c>
      <c r="B21" s="157" t="str">
        <f>"        "&amp;"抚恤"</f>
        <v>        抚恤</v>
      </c>
      <c r="C21" s="64">
        <v>32180.7</v>
      </c>
      <c r="D21" s="156"/>
      <c r="E21" s="64"/>
      <c r="F21" s="64"/>
      <c r="G21" s="64">
        <v>32180.7</v>
      </c>
    </row>
    <row r="22" ht="20.25" customHeight="1" spans="1:7">
      <c r="A22" s="161" t="s">
        <v>100</v>
      </c>
      <c r="B22" s="161" t="str">
        <f>"        "&amp;"死亡抚恤"</f>
        <v>        死亡抚恤</v>
      </c>
      <c r="C22" s="64">
        <v>32180.7</v>
      </c>
      <c r="D22" s="156"/>
      <c r="E22" s="64"/>
      <c r="F22" s="64"/>
      <c r="G22" s="64">
        <v>32180.7</v>
      </c>
    </row>
    <row r="23" ht="20.25" customHeight="1" spans="1:7">
      <c r="A23" s="153" t="s">
        <v>101</v>
      </c>
      <c r="B23" s="153" t="str">
        <f>"        "&amp;"卫生健康支出"</f>
        <v>        卫生健康支出</v>
      </c>
      <c r="C23" s="64">
        <v>3154088.36</v>
      </c>
      <c r="D23" s="156">
        <v>3154088.36</v>
      </c>
      <c r="E23" s="64">
        <v>3154088.36</v>
      </c>
      <c r="F23" s="64"/>
      <c r="G23" s="64"/>
    </row>
    <row r="24" ht="20.25" customHeight="1" spans="1:7">
      <c r="A24" s="157" t="s">
        <v>102</v>
      </c>
      <c r="B24" s="157" t="str">
        <f>"        "&amp;"行政事业单位医疗"</f>
        <v>        行政事业单位医疗</v>
      </c>
      <c r="C24" s="64">
        <v>3154088.36</v>
      </c>
      <c r="D24" s="156">
        <v>3154088.36</v>
      </c>
      <c r="E24" s="64">
        <v>3154088.36</v>
      </c>
      <c r="F24" s="64"/>
      <c r="G24" s="64"/>
    </row>
    <row r="25" ht="20.25" customHeight="1" spans="1:7">
      <c r="A25" s="161" t="s">
        <v>104</v>
      </c>
      <c r="B25" s="161" t="str">
        <f>"        "&amp;"事业单位医疗"</f>
        <v>        事业单位医疗</v>
      </c>
      <c r="C25" s="64">
        <v>1578258.13</v>
      </c>
      <c r="D25" s="156">
        <v>1578258.13</v>
      </c>
      <c r="E25" s="64">
        <v>1578258.13</v>
      </c>
      <c r="F25" s="64"/>
      <c r="G25" s="64"/>
    </row>
    <row r="26" ht="20.25" customHeight="1" spans="1:7">
      <c r="A26" s="161" t="s">
        <v>105</v>
      </c>
      <c r="B26" s="161" t="str">
        <f>"        "&amp;"公务员医疗补助"</f>
        <v>        公务员医疗补助</v>
      </c>
      <c r="C26" s="64">
        <v>1388680.8</v>
      </c>
      <c r="D26" s="156">
        <v>1388680.8</v>
      </c>
      <c r="E26" s="64">
        <v>1388680.8</v>
      </c>
      <c r="F26" s="64"/>
      <c r="G26" s="64"/>
    </row>
    <row r="27" ht="20.25" customHeight="1" spans="1:7">
      <c r="A27" s="161" t="s">
        <v>106</v>
      </c>
      <c r="B27" s="161" t="str">
        <f>"        "&amp;"其他行政事业单位医疗支出"</f>
        <v>        其他行政事业单位医疗支出</v>
      </c>
      <c r="C27" s="64">
        <v>187149.43</v>
      </c>
      <c r="D27" s="156">
        <v>187149.43</v>
      </c>
      <c r="E27" s="64">
        <v>187149.43</v>
      </c>
      <c r="F27" s="64"/>
      <c r="G27" s="64"/>
    </row>
    <row r="28" ht="20.25" customHeight="1" spans="1:7">
      <c r="A28" s="153" t="s">
        <v>107</v>
      </c>
      <c r="B28" s="153" t="str">
        <f>"        "&amp;"住房保障支出"</f>
        <v>        住房保障支出</v>
      </c>
      <c r="C28" s="64">
        <v>3332016</v>
      </c>
      <c r="D28" s="156">
        <v>3332016</v>
      </c>
      <c r="E28" s="64">
        <v>3332016</v>
      </c>
      <c r="F28" s="64"/>
      <c r="G28" s="64"/>
    </row>
    <row r="29" ht="20.25" customHeight="1" spans="1:7">
      <c r="A29" s="157" t="s">
        <v>108</v>
      </c>
      <c r="B29" s="157" t="str">
        <f>"        "&amp;"住房改革支出"</f>
        <v>        住房改革支出</v>
      </c>
      <c r="C29" s="64">
        <v>3332016</v>
      </c>
      <c r="D29" s="156">
        <v>3332016</v>
      </c>
      <c r="E29" s="64">
        <v>3332016</v>
      </c>
      <c r="F29" s="64"/>
      <c r="G29" s="64"/>
    </row>
    <row r="30" ht="20.25" customHeight="1" spans="1:7">
      <c r="A30" s="161" t="s">
        <v>109</v>
      </c>
      <c r="B30" s="161" t="str">
        <f>"        "&amp;"住房公积金"</f>
        <v>        住房公积金</v>
      </c>
      <c r="C30" s="64">
        <v>3181776</v>
      </c>
      <c r="D30" s="156">
        <v>3181776</v>
      </c>
      <c r="E30" s="64">
        <v>3181776</v>
      </c>
      <c r="F30" s="64"/>
      <c r="G30" s="64"/>
    </row>
    <row r="31" ht="20.25" customHeight="1" spans="1:7">
      <c r="A31" s="161" t="s">
        <v>110</v>
      </c>
      <c r="B31" s="161" t="str">
        <f>"        "&amp;"购房补贴"</f>
        <v>        购房补贴</v>
      </c>
      <c r="C31" s="64">
        <v>150240</v>
      </c>
      <c r="D31" s="156">
        <v>150240</v>
      </c>
      <c r="E31" s="64">
        <v>150240</v>
      </c>
      <c r="F31" s="64"/>
      <c r="G31" s="64"/>
    </row>
    <row r="32" ht="20.25" customHeight="1" spans="1:7">
      <c r="A32" s="155" t="s">
        <v>30</v>
      </c>
      <c r="B32" s="153"/>
      <c r="C32" s="156">
        <v>54598905.29</v>
      </c>
      <c r="D32" s="156">
        <v>45325057.04</v>
      </c>
      <c r="E32" s="156">
        <v>42028421.12</v>
      </c>
      <c r="F32" s="156">
        <v>3296635.92</v>
      </c>
      <c r="G32" s="156">
        <v>9273848.25</v>
      </c>
    </row>
  </sheetData>
  <mergeCells count="8">
    <mergeCell ref="A1:G1"/>
    <mergeCell ref="A2:G2"/>
    <mergeCell ref="A3:F3"/>
    <mergeCell ref="A4:B4"/>
    <mergeCell ref="D4:F4"/>
    <mergeCell ref="A32:B32"/>
    <mergeCell ref="C4:C5"/>
    <mergeCell ref="G4:G5"/>
  </mergeCells>
  <pageMargins left="0.75" right="0.75" top="1" bottom="1" header="0.5" footer="0.5"/>
  <pageSetup paperSize="1"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A1" sqref="A1:F1"/>
    </sheetView>
  </sheetViews>
  <sheetFormatPr defaultColWidth="8.85" defaultRowHeight="15" customHeight="1" outlineLevelRow="6" outlineLevelCol="5"/>
  <cols>
    <col min="1" max="6" width="25.1333333333333" customWidth="1"/>
  </cols>
  <sheetData>
    <row r="1" customHeight="1" spans="1:6">
      <c r="A1" s="151" t="s">
        <v>129</v>
      </c>
      <c r="B1" s="151"/>
      <c r="C1" s="151"/>
      <c r="D1" s="151"/>
      <c r="E1" s="151"/>
      <c r="F1" s="151"/>
    </row>
    <row r="2" ht="28.5" customHeight="1" spans="1:6">
      <c r="A2" s="152" t="s">
        <v>130</v>
      </c>
      <c r="B2" s="152"/>
      <c r="C2" s="152"/>
      <c r="D2" s="152"/>
      <c r="E2" s="152"/>
      <c r="F2" s="152"/>
    </row>
    <row r="3" ht="20.25" customHeight="1" spans="1:6">
      <c r="A3" s="153" t="str">
        <f>"单位名称："&amp;"玉溪市聂耳文化中心"</f>
        <v>单位名称：玉溪市聂耳文化中心</v>
      </c>
      <c r="B3" s="153"/>
      <c r="C3" s="153"/>
      <c r="D3" s="153"/>
      <c r="E3" s="153"/>
      <c r="F3" s="151" t="s">
        <v>2</v>
      </c>
    </row>
    <row r="4" ht="20.25" customHeight="1" spans="1:6">
      <c r="A4" s="154" t="s">
        <v>131</v>
      </c>
      <c r="B4" s="154" t="s">
        <v>132</v>
      </c>
      <c r="C4" s="154" t="s">
        <v>133</v>
      </c>
      <c r="D4" s="154"/>
      <c r="E4" s="154"/>
      <c r="F4" s="154"/>
    </row>
    <row r="5" ht="35.25" customHeight="1" spans="1:6">
      <c r="A5" s="154"/>
      <c r="B5" s="154"/>
      <c r="C5" s="154" t="s">
        <v>32</v>
      </c>
      <c r="D5" s="154" t="s">
        <v>134</v>
      </c>
      <c r="E5" s="154" t="s">
        <v>135</v>
      </c>
      <c r="F5" s="154" t="s">
        <v>136</v>
      </c>
    </row>
    <row r="6" ht="20.25" customHeight="1" spans="1:6">
      <c r="A6" s="158" t="s">
        <v>44</v>
      </c>
      <c r="B6" s="158">
        <v>2</v>
      </c>
      <c r="C6" s="158">
        <v>3</v>
      </c>
      <c r="D6" s="158">
        <v>4</v>
      </c>
      <c r="E6" s="158">
        <v>5</v>
      </c>
      <c r="F6" s="158">
        <v>6</v>
      </c>
    </row>
    <row r="7" ht="20.25" customHeight="1" spans="1:6">
      <c r="A7" s="64">
        <v>70700</v>
      </c>
      <c r="B7" s="64"/>
      <c r="C7" s="64">
        <v>26200</v>
      </c>
      <c r="D7" s="64"/>
      <c r="E7" s="156">
        <v>26200</v>
      </c>
      <c r="F7" s="64">
        <v>44500</v>
      </c>
    </row>
  </sheetData>
  <mergeCells count="6">
    <mergeCell ref="A1:F1"/>
    <mergeCell ref="A2:F2"/>
    <mergeCell ref="A3:E3"/>
    <mergeCell ref="C4:E4"/>
    <mergeCell ref="A4:A5"/>
    <mergeCell ref="B4:B5"/>
  </mergeCells>
  <pageMargins left="0.75" right="0.75" top="1" bottom="1" header="0.5" footer="0.5"/>
  <pageSetup paperSize="1"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146"/>
  <sheetViews>
    <sheetView showZeros="0" workbookViewId="0">
      <selection activeCell="A1" sqref="A1:W1"/>
    </sheetView>
  </sheetViews>
  <sheetFormatPr defaultColWidth="8.85" defaultRowHeight="15" customHeight="1"/>
  <cols>
    <col min="1" max="1" width="27.275" customWidth="1"/>
    <col min="2" max="2" width="20.8416666666667" customWidth="1"/>
    <col min="3" max="3" width="22.7" customWidth="1"/>
    <col min="4" max="4" width="11.1333333333333" customWidth="1"/>
    <col min="5" max="5" width="22.7" customWidth="1"/>
    <col min="6" max="6" width="11.1333333333333" customWidth="1"/>
    <col min="7" max="7" width="22.7" customWidth="1"/>
    <col min="8" max="8" width="16.2833333333333" customWidth="1"/>
    <col min="9" max="9" width="16.4166666666667" customWidth="1"/>
    <col min="10" max="13" width="16.2833333333333" customWidth="1"/>
    <col min="14" max="16" width="16.4166666666667" customWidth="1"/>
    <col min="17" max="22" width="16.2833333333333" customWidth="1"/>
    <col min="23" max="23" width="16.4166666666667" customWidth="1"/>
  </cols>
  <sheetData>
    <row r="1" customHeight="1" spans="1:23">
      <c r="A1" s="151" t="s">
        <v>137</v>
      </c>
      <c r="B1" s="151"/>
      <c r="C1" s="151"/>
      <c r="D1" s="151"/>
      <c r="E1" s="151"/>
      <c r="F1" s="151"/>
      <c r="G1" s="151"/>
      <c r="H1" s="151"/>
      <c r="I1" s="151"/>
      <c r="J1" s="151"/>
      <c r="K1" s="151"/>
      <c r="L1" s="151"/>
      <c r="M1" s="151"/>
      <c r="N1" s="151"/>
      <c r="O1" s="151"/>
      <c r="P1" s="151"/>
      <c r="Q1" s="151"/>
      <c r="R1" s="151"/>
      <c r="S1" s="151"/>
      <c r="T1" s="151"/>
      <c r="U1" s="151"/>
      <c r="V1" s="151"/>
      <c r="W1" s="151"/>
    </row>
    <row r="2" ht="28.5" customHeight="1" spans="1:23">
      <c r="A2" s="152" t="s">
        <v>138</v>
      </c>
      <c r="B2" s="152"/>
      <c r="C2" s="152" t="s">
        <v>139</v>
      </c>
      <c r="D2" s="152"/>
      <c r="E2" s="152"/>
      <c r="F2" s="152"/>
      <c r="G2" s="152"/>
      <c r="H2" s="152"/>
      <c r="I2" s="152"/>
      <c r="J2" s="152"/>
      <c r="K2" s="152"/>
      <c r="L2" s="152"/>
      <c r="M2" s="152"/>
      <c r="N2" s="152"/>
      <c r="O2" s="152"/>
      <c r="P2" s="152"/>
      <c r="Q2" s="152"/>
      <c r="R2" s="152"/>
      <c r="S2" s="152"/>
      <c r="T2" s="152"/>
      <c r="U2" s="152"/>
      <c r="V2" s="152"/>
      <c r="W2" s="152"/>
    </row>
    <row r="3" ht="19.5" customHeight="1" spans="1:23">
      <c r="A3" s="153" t="str">
        <f>"单位名称："&amp;"玉溪市聂耳文化中心"</f>
        <v>单位名称：玉溪市聂耳文化中心</v>
      </c>
      <c r="B3" s="153"/>
      <c r="C3" s="153"/>
      <c r="D3" s="153"/>
      <c r="E3" s="153"/>
      <c r="F3" s="153"/>
      <c r="G3" s="153"/>
      <c r="H3" s="153"/>
      <c r="I3" s="153"/>
      <c r="J3" s="153"/>
      <c r="K3" s="153"/>
      <c r="L3" s="153"/>
      <c r="M3" s="153"/>
      <c r="N3" s="153"/>
      <c r="O3" s="153"/>
      <c r="P3" s="153"/>
      <c r="Q3" s="153"/>
      <c r="R3" s="151"/>
      <c r="S3" s="151"/>
      <c r="T3" s="151"/>
      <c r="U3" s="151"/>
      <c r="V3" s="151"/>
      <c r="W3" s="151" t="s">
        <v>2</v>
      </c>
    </row>
    <row r="4" ht="19.5" customHeight="1" spans="1:23">
      <c r="A4" s="154" t="s">
        <v>140</v>
      </c>
      <c r="B4" s="154" t="s">
        <v>141</v>
      </c>
      <c r="C4" s="154" t="s">
        <v>142</v>
      </c>
      <c r="D4" s="154" t="s">
        <v>143</v>
      </c>
      <c r="E4" s="154" t="s">
        <v>144</v>
      </c>
      <c r="F4" s="154" t="s">
        <v>145</v>
      </c>
      <c r="G4" s="154" t="s">
        <v>146</v>
      </c>
      <c r="H4" s="154" t="s">
        <v>147</v>
      </c>
      <c r="I4" s="154"/>
      <c r="J4" s="154"/>
      <c r="K4" s="154"/>
      <c r="L4" s="154"/>
      <c r="M4" s="154"/>
      <c r="N4" s="154"/>
      <c r="O4" s="154"/>
      <c r="P4" s="154"/>
      <c r="Q4" s="154"/>
      <c r="R4" s="154"/>
      <c r="S4" s="154"/>
      <c r="T4" s="154"/>
      <c r="U4" s="154"/>
      <c r="V4" s="154"/>
      <c r="W4" s="154"/>
    </row>
    <row r="5" ht="19.5" customHeight="1" spans="1:23">
      <c r="A5" s="154"/>
      <c r="B5" s="154"/>
      <c r="C5" s="154"/>
      <c r="D5" s="154"/>
      <c r="E5" s="154"/>
      <c r="F5" s="154"/>
      <c r="G5" s="154"/>
      <c r="H5" s="154" t="s">
        <v>30</v>
      </c>
      <c r="I5" s="154" t="s">
        <v>33</v>
      </c>
      <c r="J5" s="154"/>
      <c r="K5" s="154"/>
      <c r="L5" s="154"/>
      <c r="M5" s="154"/>
      <c r="N5" s="154" t="s">
        <v>148</v>
      </c>
      <c r="O5" s="154"/>
      <c r="P5" s="154"/>
      <c r="Q5" s="154" t="s">
        <v>36</v>
      </c>
      <c r="R5" s="154" t="s">
        <v>77</v>
      </c>
      <c r="S5" s="154"/>
      <c r="T5" s="154"/>
      <c r="U5" s="154"/>
      <c r="V5" s="154"/>
      <c r="W5" s="154"/>
    </row>
    <row r="6" ht="41.25" customHeight="1" spans="1:23">
      <c r="A6" s="154"/>
      <c r="B6" s="154"/>
      <c r="C6" s="154"/>
      <c r="D6" s="154"/>
      <c r="E6" s="154"/>
      <c r="F6" s="154"/>
      <c r="G6" s="154"/>
      <c r="H6" s="154"/>
      <c r="I6" s="154" t="s">
        <v>149</v>
      </c>
      <c r="J6" s="154" t="s">
        <v>150</v>
      </c>
      <c r="K6" s="154" t="s">
        <v>151</v>
      </c>
      <c r="L6" s="154" t="s">
        <v>152</v>
      </c>
      <c r="M6" s="154" t="s">
        <v>153</v>
      </c>
      <c r="N6" s="154" t="s">
        <v>33</v>
      </c>
      <c r="O6" s="154" t="s">
        <v>34</v>
      </c>
      <c r="P6" s="154" t="s">
        <v>35</v>
      </c>
      <c r="Q6" s="154"/>
      <c r="R6" s="154" t="s">
        <v>32</v>
      </c>
      <c r="S6" s="154" t="s">
        <v>39</v>
      </c>
      <c r="T6" s="154" t="s">
        <v>154</v>
      </c>
      <c r="U6" s="154" t="s">
        <v>41</v>
      </c>
      <c r="V6" s="154" t="s">
        <v>42</v>
      </c>
      <c r="W6" s="154" t="s">
        <v>43</v>
      </c>
    </row>
    <row r="7" ht="20.25" customHeight="1" spans="1:23">
      <c r="A7" s="155" t="s">
        <v>44</v>
      </c>
      <c r="B7" s="155" t="s">
        <v>45</v>
      </c>
      <c r="C7" s="155" t="s">
        <v>46</v>
      </c>
      <c r="D7" s="155" t="s">
        <v>47</v>
      </c>
      <c r="E7" s="155" t="s">
        <v>48</v>
      </c>
      <c r="F7" s="155" t="s">
        <v>49</v>
      </c>
      <c r="G7" s="155" t="s">
        <v>50</v>
      </c>
      <c r="H7" s="155" t="s">
        <v>51</v>
      </c>
      <c r="I7" s="155" t="s">
        <v>52</v>
      </c>
      <c r="J7" s="155" t="s">
        <v>53</v>
      </c>
      <c r="K7" s="155" t="s">
        <v>54</v>
      </c>
      <c r="L7" s="155" t="s">
        <v>55</v>
      </c>
      <c r="M7" s="155" t="s">
        <v>56</v>
      </c>
      <c r="N7" s="155" t="s">
        <v>57</v>
      </c>
      <c r="O7" s="155" t="s">
        <v>58</v>
      </c>
      <c r="P7" s="155" t="s">
        <v>59</v>
      </c>
      <c r="Q7" s="155" t="s">
        <v>60</v>
      </c>
      <c r="R7" s="155" t="s">
        <v>61</v>
      </c>
      <c r="S7" s="155" t="s">
        <v>62</v>
      </c>
      <c r="T7" s="155" t="s">
        <v>155</v>
      </c>
      <c r="U7" s="155" t="s">
        <v>156</v>
      </c>
      <c r="V7" s="155" t="s">
        <v>157</v>
      </c>
      <c r="W7" s="155" t="s">
        <v>158</v>
      </c>
    </row>
    <row r="8" ht="20.25" customHeight="1" spans="1:23">
      <c r="A8" t="s">
        <v>64</v>
      </c>
      <c r="C8" s="153"/>
      <c r="D8" s="153"/>
      <c r="E8" s="153"/>
      <c r="G8" s="153"/>
      <c r="H8" s="156">
        <v>46411857.04</v>
      </c>
      <c r="I8" s="64">
        <v>45325057.04</v>
      </c>
      <c r="J8" s="64">
        <v>22498228.29</v>
      </c>
      <c r="K8" s="64"/>
      <c r="L8" s="64">
        <v>22826828.75</v>
      </c>
      <c r="M8" s="64"/>
      <c r="N8" s="64"/>
      <c r="O8" s="64"/>
      <c r="P8" s="64"/>
      <c r="Q8" s="64"/>
      <c r="R8" s="64">
        <v>1086800</v>
      </c>
      <c r="S8" s="64">
        <v>1086800</v>
      </c>
      <c r="T8" s="64"/>
      <c r="U8" s="64"/>
      <c r="V8" s="64"/>
      <c r="W8" s="64"/>
    </row>
    <row r="9" ht="20.25" customHeight="1" spans="1:23">
      <c r="A9" t="s">
        <v>64</v>
      </c>
      <c r="B9" s="153"/>
      <c r="C9" s="153"/>
      <c r="D9" s="153"/>
      <c r="E9" s="153"/>
      <c r="F9" s="153"/>
      <c r="G9" s="153"/>
      <c r="H9" s="156">
        <v>5374039.09</v>
      </c>
      <c r="I9" s="64">
        <v>5374039.09</v>
      </c>
      <c r="J9" s="64">
        <v>2494321.46</v>
      </c>
      <c r="K9" s="64"/>
      <c r="L9" s="64">
        <v>2879717.63</v>
      </c>
      <c r="M9" s="64"/>
      <c r="N9" s="64"/>
      <c r="O9" s="64"/>
      <c r="P9" s="64"/>
      <c r="Q9" s="64"/>
      <c r="R9" s="64"/>
      <c r="S9" s="64"/>
      <c r="T9" s="64"/>
      <c r="U9" s="64"/>
      <c r="V9" s="64"/>
      <c r="W9" s="64"/>
    </row>
    <row r="10" ht="20.25" customHeight="1" spans="1:23">
      <c r="A10" s="153" t="str">
        <f t="shared" ref="A10:A37" si="0">"       "&amp;"玉溪市聂耳文化中心"</f>
        <v>       玉溪市聂耳文化中心</v>
      </c>
      <c r="B10" s="153" t="s">
        <v>159</v>
      </c>
      <c r="C10" s="153" t="s">
        <v>160</v>
      </c>
      <c r="D10" s="153" t="s">
        <v>88</v>
      </c>
      <c r="E10" s="153" t="s">
        <v>161</v>
      </c>
      <c r="F10" s="153" t="s">
        <v>162</v>
      </c>
      <c r="G10" s="153" t="s">
        <v>163</v>
      </c>
      <c r="H10" s="156">
        <v>1206600</v>
      </c>
      <c r="I10" s="64">
        <v>1206600</v>
      </c>
      <c r="J10" s="64">
        <v>1206600</v>
      </c>
      <c r="K10" s="153"/>
      <c r="L10" s="64"/>
      <c r="M10" s="153"/>
      <c r="N10" s="64"/>
      <c r="O10" s="64"/>
      <c r="P10" s="153"/>
      <c r="Q10" s="64"/>
      <c r="R10" s="64"/>
      <c r="S10" s="64"/>
      <c r="T10" s="64"/>
      <c r="U10" s="64"/>
      <c r="V10" s="64"/>
      <c r="W10" s="64"/>
    </row>
    <row r="11" ht="20.25" customHeight="1" spans="1:23">
      <c r="A11" s="153" t="str">
        <f t="shared" si="0"/>
        <v>       玉溪市聂耳文化中心</v>
      </c>
      <c r="B11" s="153" t="s">
        <v>164</v>
      </c>
      <c r="C11" s="153" t="s">
        <v>165</v>
      </c>
      <c r="D11" s="153" t="s">
        <v>88</v>
      </c>
      <c r="E11" s="153" t="s">
        <v>161</v>
      </c>
      <c r="F11" s="153" t="s">
        <v>162</v>
      </c>
      <c r="G11" s="153" t="s">
        <v>163</v>
      </c>
      <c r="H11" s="156">
        <v>600000</v>
      </c>
      <c r="I11" s="64">
        <v>600000</v>
      </c>
      <c r="J11" s="64"/>
      <c r="K11" s="153"/>
      <c r="L11" s="64">
        <v>600000</v>
      </c>
      <c r="M11" s="153"/>
      <c r="N11" s="64"/>
      <c r="O11" s="64"/>
      <c r="P11" s="153"/>
      <c r="Q11" s="64"/>
      <c r="R11" s="64"/>
      <c r="S11" s="64"/>
      <c r="T11" s="64"/>
      <c r="U11" s="64"/>
      <c r="V11" s="64"/>
      <c r="W11" s="64"/>
    </row>
    <row r="12" ht="20.25" customHeight="1" spans="1:23">
      <c r="A12" s="153" t="str">
        <f t="shared" si="0"/>
        <v>       玉溪市聂耳文化中心</v>
      </c>
      <c r="B12" s="153" t="s">
        <v>166</v>
      </c>
      <c r="C12" s="153" t="s">
        <v>167</v>
      </c>
      <c r="D12" s="153" t="s">
        <v>88</v>
      </c>
      <c r="E12" s="153" t="s">
        <v>161</v>
      </c>
      <c r="F12" s="153" t="s">
        <v>168</v>
      </c>
      <c r="G12" s="153" t="s">
        <v>169</v>
      </c>
      <c r="H12" s="156">
        <v>25280</v>
      </c>
      <c r="I12" s="64">
        <v>25280</v>
      </c>
      <c r="J12" s="64"/>
      <c r="K12" s="153"/>
      <c r="L12" s="64">
        <v>25280</v>
      </c>
      <c r="M12" s="153"/>
      <c r="N12" s="64"/>
      <c r="O12" s="64"/>
      <c r="P12" s="153"/>
      <c r="Q12" s="64"/>
      <c r="R12" s="64"/>
      <c r="S12" s="64"/>
      <c r="T12" s="64"/>
      <c r="U12" s="64"/>
      <c r="V12" s="64"/>
      <c r="W12" s="64"/>
    </row>
    <row r="13" ht="20.25" customHeight="1" spans="1:23">
      <c r="A13" s="153" t="str">
        <f t="shared" si="0"/>
        <v>       玉溪市聂耳文化中心</v>
      </c>
      <c r="B13" s="153" t="s">
        <v>166</v>
      </c>
      <c r="C13" s="153" t="s">
        <v>167</v>
      </c>
      <c r="D13" s="153" t="s">
        <v>88</v>
      </c>
      <c r="E13" s="153" t="s">
        <v>161</v>
      </c>
      <c r="F13" s="153" t="s">
        <v>170</v>
      </c>
      <c r="G13" s="153" t="s">
        <v>171</v>
      </c>
      <c r="H13" s="156">
        <v>80000</v>
      </c>
      <c r="I13" s="64">
        <v>80000</v>
      </c>
      <c r="J13" s="64"/>
      <c r="K13" s="153"/>
      <c r="L13" s="64">
        <v>80000</v>
      </c>
      <c r="M13" s="153"/>
      <c r="N13" s="64"/>
      <c r="O13" s="64"/>
      <c r="P13" s="153"/>
      <c r="Q13" s="64"/>
      <c r="R13" s="64"/>
      <c r="S13" s="64"/>
      <c r="T13" s="64"/>
      <c r="U13" s="64"/>
      <c r="V13" s="64"/>
      <c r="W13" s="64"/>
    </row>
    <row r="14" ht="20.25" customHeight="1" spans="1:23">
      <c r="A14" s="153" t="str">
        <f t="shared" si="0"/>
        <v>       玉溪市聂耳文化中心</v>
      </c>
      <c r="B14" s="153" t="s">
        <v>166</v>
      </c>
      <c r="C14" s="153" t="s">
        <v>167</v>
      </c>
      <c r="D14" s="153" t="s">
        <v>88</v>
      </c>
      <c r="E14" s="153" t="s">
        <v>161</v>
      </c>
      <c r="F14" s="153" t="s">
        <v>172</v>
      </c>
      <c r="G14" s="153" t="s">
        <v>173</v>
      </c>
      <c r="H14" s="156">
        <v>100000</v>
      </c>
      <c r="I14" s="64">
        <v>100000</v>
      </c>
      <c r="J14" s="64"/>
      <c r="K14" s="153"/>
      <c r="L14" s="64">
        <v>100000</v>
      </c>
      <c r="M14" s="153"/>
      <c r="N14" s="64"/>
      <c r="O14" s="64"/>
      <c r="P14" s="153"/>
      <c r="Q14" s="64"/>
      <c r="R14" s="64"/>
      <c r="S14" s="64"/>
      <c r="T14" s="64"/>
      <c r="U14" s="64"/>
      <c r="V14" s="64"/>
      <c r="W14" s="64"/>
    </row>
    <row r="15" ht="20.25" customHeight="1" spans="1:23">
      <c r="A15" s="153" t="str">
        <f t="shared" si="0"/>
        <v>       玉溪市聂耳文化中心</v>
      </c>
      <c r="B15" s="153" t="s">
        <v>166</v>
      </c>
      <c r="C15" s="153" t="s">
        <v>167</v>
      </c>
      <c r="D15" s="153" t="s">
        <v>88</v>
      </c>
      <c r="E15" s="153" t="s">
        <v>161</v>
      </c>
      <c r="F15" s="153" t="s">
        <v>174</v>
      </c>
      <c r="G15" s="153" t="s">
        <v>175</v>
      </c>
      <c r="H15" s="156">
        <v>10000</v>
      </c>
      <c r="I15" s="64">
        <v>10000</v>
      </c>
      <c r="J15" s="64"/>
      <c r="K15" s="153"/>
      <c r="L15" s="64">
        <v>10000</v>
      </c>
      <c r="M15" s="153"/>
      <c r="N15" s="64"/>
      <c r="O15" s="64"/>
      <c r="P15" s="153"/>
      <c r="Q15" s="64"/>
      <c r="R15" s="64"/>
      <c r="S15" s="64"/>
      <c r="T15" s="64"/>
      <c r="U15" s="64"/>
      <c r="V15" s="64"/>
      <c r="W15" s="64"/>
    </row>
    <row r="16" ht="20.25" customHeight="1" spans="1:23">
      <c r="A16" s="153" t="str">
        <f t="shared" si="0"/>
        <v>       玉溪市聂耳文化中心</v>
      </c>
      <c r="B16" s="153" t="s">
        <v>176</v>
      </c>
      <c r="C16" s="153" t="s">
        <v>177</v>
      </c>
      <c r="D16" s="153" t="s">
        <v>96</v>
      </c>
      <c r="E16" s="153" t="s">
        <v>178</v>
      </c>
      <c r="F16" s="153" t="s">
        <v>179</v>
      </c>
      <c r="G16" s="153" t="s">
        <v>180</v>
      </c>
      <c r="H16" s="156">
        <v>237600</v>
      </c>
      <c r="I16" s="64">
        <v>237600</v>
      </c>
      <c r="J16" s="64">
        <v>237600</v>
      </c>
      <c r="K16" s="153"/>
      <c r="L16" s="64"/>
      <c r="M16" s="153"/>
      <c r="N16" s="64"/>
      <c r="O16" s="64"/>
      <c r="P16" s="153"/>
      <c r="Q16" s="64"/>
      <c r="R16" s="64"/>
      <c r="S16" s="64"/>
      <c r="T16" s="64"/>
      <c r="U16" s="64"/>
      <c r="V16" s="64"/>
      <c r="W16" s="64"/>
    </row>
    <row r="17" ht="20.25" customHeight="1" spans="1:23">
      <c r="A17" s="153" t="str">
        <f t="shared" si="0"/>
        <v>       玉溪市聂耳文化中心</v>
      </c>
      <c r="B17" s="153" t="s">
        <v>181</v>
      </c>
      <c r="C17" s="153" t="s">
        <v>182</v>
      </c>
      <c r="D17" s="153" t="s">
        <v>88</v>
      </c>
      <c r="E17" s="153" t="s">
        <v>161</v>
      </c>
      <c r="F17" s="153" t="s">
        <v>183</v>
      </c>
      <c r="G17" s="153" t="s">
        <v>182</v>
      </c>
      <c r="H17" s="156">
        <v>47363.28</v>
      </c>
      <c r="I17" s="64">
        <v>47363.28</v>
      </c>
      <c r="J17" s="64"/>
      <c r="K17" s="153"/>
      <c r="L17" s="64">
        <v>47363.28</v>
      </c>
      <c r="M17" s="153"/>
      <c r="N17" s="64"/>
      <c r="O17" s="64"/>
      <c r="P17" s="153"/>
      <c r="Q17" s="64"/>
      <c r="R17" s="64"/>
      <c r="S17" s="64"/>
      <c r="T17" s="64"/>
      <c r="U17" s="64"/>
      <c r="V17" s="64"/>
      <c r="W17" s="64"/>
    </row>
    <row r="18" ht="20.25" customHeight="1" spans="1:23">
      <c r="A18" s="153" t="str">
        <f t="shared" si="0"/>
        <v>       玉溪市聂耳文化中心</v>
      </c>
      <c r="B18" s="153" t="s">
        <v>184</v>
      </c>
      <c r="C18" s="153" t="s">
        <v>185</v>
      </c>
      <c r="D18" s="153" t="s">
        <v>88</v>
      </c>
      <c r="E18" s="153" t="s">
        <v>161</v>
      </c>
      <c r="F18" s="153" t="s">
        <v>186</v>
      </c>
      <c r="G18" s="153" t="s">
        <v>187</v>
      </c>
      <c r="H18" s="156">
        <v>1175160</v>
      </c>
      <c r="I18" s="64">
        <v>1175160</v>
      </c>
      <c r="J18" s="64">
        <v>514132.5</v>
      </c>
      <c r="K18" s="153"/>
      <c r="L18" s="64">
        <v>661027.5</v>
      </c>
      <c r="M18" s="153"/>
      <c r="N18" s="64"/>
      <c r="O18" s="64"/>
      <c r="P18" s="153"/>
      <c r="Q18" s="64"/>
      <c r="R18" s="64"/>
      <c r="S18" s="64"/>
      <c r="T18" s="64"/>
      <c r="U18" s="64"/>
      <c r="V18" s="64"/>
      <c r="W18" s="64"/>
    </row>
    <row r="19" ht="20.25" customHeight="1" spans="1:23">
      <c r="A19" s="153" t="str">
        <f t="shared" si="0"/>
        <v>       玉溪市聂耳文化中心</v>
      </c>
      <c r="B19" s="153" t="s">
        <v>184</v>
      </c>
      <c r="C19" s="153" t="s">
        <v>185</v>
      </c>
      <c r="D19" s="153" t="s">
        <v>88</v>
      </c>
      <c r="E19" s="153" t="s">
        <v>161</v>
      </c>
      <c r="F19" s="153" t="s">
        <v>188</v>
      </c>
      <c r="G19" s="153" t="s">
        <v>189</v>
      </c>
      <c r="H19" s="156">
        <v>1560</v>
      </c>
      <c r="I19" s="64">
        <v>1560</v>
      </c>
      <c r="J19" s="64">
        <v>682.5</v>
      </c>
      <c r="K19" s="153"/>
      <c r="L19" s="64">
        <v>877.5</v>
      </c>
      <c r="M19" s="153"/>
      <c r="N19" s="64"/>
      <c r="O19" s="64"/>
      <c r="P19" s="153"/>
      <c r="Q19" s="64"/>
      <c r="R19" s="64"/>
      <c r="S19" s="64"/>
      <c r="T19" s="64"/>
      <c r="U19" s="64"/>
      <c r="V19" s="64"/>
      <c r="W19" s="64"/>
    </row>
    <row r="20" ht="20.25" customHeight="1" spans="1:23">
      <c r="A20" s="153" t="str">
        <f t="shared" si="0"/>
        <v>       玉溪市聂耳文化中心</v>
      </c>
      <c r="B20" s="153" t="s">
        <v>184</v>
      </c>
      <c r="C20" s="153" t="s">
        <v>185</v>
      </c>
      <c r="D20" s="153" t="s">
        <v>88</v>
      </c>
      <c r="E20" s="153" t="s">
        <v>161</v>
      </c>
      <c r="F20" s="153" t="s">
        <v>162</v>
      </c>
      <c r="G20" s="153" t="s">
        <v>163</v>
      </c>
      <c r="H20" s="156">
        <v>413460</v>
      </c>
      <c r="I20" s="64">
        <v>413460</v>
      </c>
      <c r="J20" s="64">
        <v>180888.75</v>
      </c>
      <c r="K20" s="153"/>
      <c r="L20" s="64">
        <v>232571.25</v>
      </c>
      <c r="M20" s="153"/>
      <c r="N20" s="64"/>
      <c r="O20" s="64"/>
      <c r="P20" s="153"/>
      <c r="Q20" s="64"/>
      <c r="R20" s="64"/>
      <c r="S20" s="64"/>
      <c r="T20" s="64"/>
      <c r="U20" s="64"/>
      <c r="V20" s="64"/>
      <c r="W20" s="64"/>
    </row>
    <row r="21" ht="20.25" customHeight="1" spans="1:23">
      <c r="A21" s="153" t="str">
        <f t="shared" si="0"/>
        <v>       玉溪市聂耳文化中心</v>
      </c>
      <c r="B21" s="153" t="s">
        <v>184</v>
      </c>
      <c r="C21" s="153" t="s">
        <v>185</v>
      </c>
      <c r="D21" s="153" t="s">
        <v>110</v>
      </c>
      <c r="E21" s="153" t="s">
        <v>190</v>
      </c>
      <c r="F21" s="153" t="s">
        <v>188</v>
      </c>
      <c r="G21" s="153" t="s">
        <v>189</v>
      </c>
      <c r="H21" s="156">
        <v>24288</v>
      </c>
      <c r="I21" s="64">
        <v>24288</v>
      </c>
      <c r="J21" s="64"/>
      <c r="K21" s="153"/>
      <c r="L21" s="64">
        <v>24288</v>
      </c>
      <c r="M21" s="153"/>
      <c r="N21" s="64"/>
      <c r="O21" s="64"/>
      <c r="P21" s="153"/>
      <c r="Q21" s="64"/>
      <c r="R21" s="64"/>
      <c r="S21" s="64"/>
      <c r="T21" s="64"/>
      <c r="U21" s="64"/>
      <c r="V21" s="64"/>
      <c r="W21" s="64"/>
    </row>
    <row r="22" ht="20.25" customHeight="1" spans="1:23">
      <c r="A22" s="153" t="str">
        <f t="shared" si="0"/>
        <v>       玉溪市聂耳文化中心</v>
      </c>
      <c r="B22" s="153" t="s">
        <v>191</v>
      </c>
      <c r="C22" s="153" t="s">
        <v>192</v>
      </c>
      <c r="D22" s="153" t="s">
        <v>88</v>
      </c>
      <c r="E22" s="153" t="s">
        <v>161</v>
      </c>
      <c r="F22" s="153" t="s">
        <v>193</v>
      </c>
      <c r="G22" s="153" t="s">
        <v>194</v>
      </c>
      <c r="H22" s="156">
        <v>17081.72</v>
      </c>
      <c r="I22" s="64">
        <v>17081.72</v>
      </c>
      <c r="J22" s="64">
        <v>4270.43</v>
      </c>
      <c r="K22" s="153"/>
      <c r="L22" s="64">
        <v>12811.29</v>
      </c>
      <c r="M22" s="153"/>
      <c r="N22" s="64"/>
      <c r="O22" s="64"/>
      <c r="P22" s="153"/>
      <c r="Q22" s="64"/>
      <c r="R22" s="64"/>
      <c r="S22" s="64"/>
      <c r="T22" s="64"/>
      <c r="U22" s="64"/>
      <c r="V22" s="64"/>
      <c r="W22" s="64"/>
    </row>
    <row r="23" ht="20.25" customHeight="1" spans="1:23">
      <c r="A23" s="153" t="str">
        <f t="shared" si="0"/>
        <v>       玉溪市聂耳文化中心</v>
      </c>
      <c r="B23" s="153" t="s">
        <v>191</v>
      </c>
      <c r="C23" s="153" t="s">
        <v>192</v>
      </c>
      <c r="D23" s="153" t="s">
        <v>97</v>
      </c>
      <c r="E23" s="153" t="s">
        <v>195</v>
      </c>
      <c r="F23" s="153" t="s">
        <v>196</v>
      </c>
      <c r="G23" s="153" t="s">
        <v>197</v>
      </c>
      <c r="H23" s="156">
        <v>374770.56</v>
      </c>
      <c r="I23" s="64">
        <v>374770.56</v>
      </c>
      <c r="J23" s="64">
        <v>93692.64</v>
      </c>
      <c r="K23" s="153"/>
      <c r="L23" s="64">
        <v>281077.92</v>
      </c>
      <c r="M23" s="153"/>
      <c r="N23" s="64"/>
      <c r="O23" s="64"/>
      <c r="P23" s="153"/>
      <c r="Q23" s="64"/>
      <c r="R23" s="64"/>
      <c r="S23" s="64"/>
      <c r="T23" s="64"/>
      <c r="U23" s="64"/>
      <c r="V23" s="64"/>
      <c r="W23" s="64"/>
    </row>
    <row r="24" ht="20.25" customHeight="1" spans="1:23">
      <c r="A24" s="153" t="str">
        <f t="shared" si="0"/>
        <v>       玉溪市聂耳文化中心</v>
      </c>
      <c r="B24" s="153" t="s">
        <v>191</v>
      </c>
      <c r="C24" s="153" t="s">
        <v>192</v>
      </c>
      <c r="D24" s="153" t="s">
        <v>104</v>
      </c>
      <c r="E24" s="153" t="s">
        <v>198</v>
      </c>
      <c r="F24" s="153" t="s">
        <v>199</v>
      </c>
      <c r="G24" s="153" t="s">
        <v>200</v>
      </c>
      <c r="H24" s="156">
        <v>194412.23</v>
      </c>
      <c r="I24" s="64">
        <v>194412.23</v>
      </c>
      <c r="J24" s="64">
        <v>48603.06</v>
      </c>
      <c r="K24" s="153"/>
      <c r="L24" s="64">
        <v>145809.17</v>
      </c>
      <c r="M24" s="153"/>
      <c r="N24" s="64"/>
      <c r="O24" s="64"/>
      <c r="P24" s="153"/>
      <c r="Q24" s="64"/>
      <c r="R24" s="64"/>
      <c r="S24" s="64"/>
      <c r="T24" s="64"/>
      <c r="U24" s="64"/>
      <c r="V24" s="64"/>
      <c r="W24" s="64"/>
    </row>
    <row r="25" ht="20.25" customHeight="1" spans="1:23">
      <c r="A25" s="153" t="str">
        <f t="shared" si="0"/>
        <v>       玉溪市聂耳文化中心</v>
      </c>
      <c r="B25" s="153" t="s">
        <v>191</v>
      </c>
      <c r="C25" s="153" t="s">
        <v>192</v>
      </c>
      <c r="D25" s="153" t="s">
        <v>105</v>
      </c>
      <c r="E25" s="153" t="s">
        <v>201</v>
      </c>
      <c r="F25" s="153" t="s">
        <v>202</v>
      </c>
      <c r="G25" s="153" t="s">
        <v>203</v>
      </c>
      <c r="H25" s="156">
        <v>149515.8</v>
      </c>
      <c r="I25" s="64">
        <v>149515.8</v>
      </c>
      <c r="J25" s="64">
        <v>37378.95</v>
      </c>
      <c r="K25" s="153"/>
      <c r="L25" s="64">
        <v>112136.85</v>
      </c>
      <c r="M25" s="153"/>
      <c r="N25" s="64"/>
      <c r="O25" s="64"/>
      <c r="P25" s="153"/>
      <c r="Q25" s="64"/>
      <c r="R25" s="64"/>
      <c r="S25" s="64"/>
      <c r="T25" s="64"/>
      <c r="U25" s="64"/>
      <c r="V25" s="64"/>
      <c r="W25" s="64"/>
    </row>
    <row r="26" ht="20.25" customHeight="1" spans="1:23">
      <c r="A26" s="153" t="str">
        <f t="shared" si="0"/>
        <v>       玉溪市聂耳文化中心</v>
      </c>
      <c r="B26" s="153" t="s">
        <v>191</v>
      </c>
      <c r="C26" s="153" t="s">
        <v>192</v>
      </c>
      <c r="D26" s="153" t="s">
        <v>106</v>
      </c>
      <c r="E26" s="153" t="s">
        <v>204</v>
      </c>
      <c r="F26" s="153" t="s">
        <v>193</v>
      </c>
      <c r="G26" s="153" t="s">
        <v>194</v>
      </c>
      <c r="H26" s="156">
        <v>20955.5</v>
      </c>
      <c r="I26" s="64">
        <v>20955.5</v>
      </c>
      <c r="J26" s="64">
        <v>13752.88</v>
      </c>
      <c r="K26" s="153"/>
      <c r="L26" s="64">
        <v>7202.62</v>
      </c>
      <c r="M26" s="153"/>
      <c r="N26" s="64"/>
      <c r="O26" s="64"/>
      <c r="P26" s="153"/>
      <c r="Q26" s="64"/>
      <c r="R26" s="64"/>
      <c r="S26" s="64"/>
      <c r="T26" s="64"/>
      <c r="U26" s="64"/>
      <c r="V26" s="64"/>
      <c r="W26" s="64"/>
    </row>
    <row r="27" ht="20.25" customHeight="1" spans="1:23">
      <c r="A27" s="153" t="str">
        <f t="shared" si="0"/>
        <v>       玉溪市聂耳文化中心</v>
      </c>
      <c r="B27" s="153" t="s">
        <v>205</v>
      </c>
      <c r="C27" s="153" t="s">
        <v>206</v>
      </c>
      <c r="D27" s="153" t="s">
        <v>109</v>
      </c>
      <c r="E27" s="153" t="s">
        <v>206</v>
      </c>
      <c r="F27" s="153" t="s">
        <v>207</v>
      </c>
      <c r="G27" s="153" t="s">
        <v>206</v>
      </c>
      <c r="H27" s="156">
        <v>398592</v>
      </c>
      <c r="I27" s="64">
        <v>398592</v>
      </c>
      <c r="J27" s="64">
        <v>99648</v>
      </c>
      <c r="K27" s="153"/>
      <c r="L27" s="64">
        <v>298944</v>
      </c>
      <c r="M27" s="153"/>
      <c r="N27" s="64"/>
      <c r="O27" s="64"/>
      <c r="P27" s="153"/>
      <c r="Q27" s="64"/>
      <c r="R27" s="64"/>
      <c r="S27" s="64"/>
      <c r="T27" s="64"/>
      <c r="U27" s="64"/>
      <c r="V27" s="64"/>
      <c r="W27" s="64"/>
    </row>
    <row r="28" ht="20.25" customHeight="1" spans="1:23">
      <c r="A28" s="153" t="str">
        <f t="shared" si="0"/>
        <v>       玉溪市聂耳文化中心</v>
      </c>
      <c r="B28" s="153" t="s">
        <v>208</v>
      </c>
      <c r="C28" s="153" t="s">
        <v>136</v>
      </c>
      <c r="D28" s="153" t="s">
        <v>88</v>
      </c>
      <c r="E28" s="153" t="s">
        <v>161</v>
      </c>
      <c r="F28" s="153" t="s">
        <v>209</v>
      </c>
      <c r="G28" s="153" t="s">
        <v>136</v>
      </c>
      <c r="H28" s="156">
        <v>13500</v>
      </c>
      <c r="I28" s="64">
        <v>13500</v>
      </c>
      <c r="J28" s="64"/>
      <c r="K28" s="153"/>
      <c r="L28" s="64">
        <v>13500</v>
      </c>
      <c r="M28" s="153"/>
      <c r="N28" s="64"/>
      <c r="O28" s="64"/>
      <c r="P28" s="153"/>
      <c r="Q28" s="64"/>
      <c r="R28" s="64"/>
      <c r="S28" s="64"/>
      <c r="T28" s="64"/>
      <c r="U28" s="64"/>
      <c r="V28" s="64"/>
      <c r="W28" s="64"/>
    </row>
    <row r="29" ht="20.25" customHeight="1" spans="1:23">
      <c r="A29" s="153" t="str">
        <f t="shared" si="0"/>
        <v>       玉溪市聂耳文化中心</v>
      </c>
      <c r="B29" s="153" t="s">
        <v>210</v>
      </c>
      <c r="C29" s="153" t="s">
        <v>211</v>
      </c>
      <c r="D29" s="153" t="s">
        <v>88</v>
      </c>
      <c r="E29" s="153" t="s">
        <v>161</v>
      </c>
      <c r="F29" s="153" t="s">
        <v>168</v>
      </c>
      <c r="G29" s="153" t="s">
        <v>169</v>
      </c>
      <c r="H29" s="156">
        <v>135500</v>
      </c>
      <c r="I29" s="64">
        <v>135500</v>
      </c>
      <c r="J29" s="64">
        <v>28671.75</v>
      </c>
      <c r="K29" s="153"/>
      <c r="L29" s="64">
        <v>106828.25</v>
      </c>
      <c r="M29" s="153"/>
      <c r="N29" s="64"/>
      <c r="O29" s="64"/>
      <c r="P29" s="153"/>
      <c r="Q29" s="64"/>
      <c r="R29" s="64"/>
      <c r="S29" s="64"/>
      <c r="T29" s="64"/>
      <c r="U29" s="64"/>
      <c r="V29" s="64"/>
      <c r="W29" s="64"/>
    </row>
    <row r="30" ht="20.25" customHeight="1" spans="1:23">
      <c r="A30" s="153" t="str">
        <f t="shared" si="0"/>
        <v>       玉溪市聂耳文化中心</v>
      </c>
      <c r="B30" s="153" t="s">
        <v>210</v>
      </c>
      <c r="C30" s="153" t="s">
        <v>211</v>
      </c>
      <c r="D30" s="153" t="s">
        <v>88</v>
      </c>
      <c r="E30" s="153" t="s">
        <v>161</v>
      </c>
      <c r="F30" s="153" t="s">
        <v>212</v>
      </c>
      <c r="G30" s="153" t="s">
        <v>213</v>
      </c>
      <c r="H30" s="156">
        <v>5000</v>
      </c>
      <c r="I30" s="64">
        <v>5000</v>
      </c>
      <c r="J30" s="64">
        <v>1250</v>
      </c>
      <c r="K30" s="153"/>
      <c r="L30" s="64">
        <v>3750</v>
      </c>
      <c r="M30" s="153"/>
      <c r="N30" s="64"/>
      <c r="O30" s="64"/>
      <c r="P30" s="153"/>
      <c r="Q30" s="64"/>
      <c r="R30" s="64"/>
      <c r="S30" s="64"/>
      <c r="T30" s="64"/>
      <c r="U30" s="64"/>
      <c r="V30" s="64"/>
      <c r="W30" s="64"/>
    </row>
    <row r="31" ht="20.25" customHeight="1" spans="1:23">
      <c r="A31" s="153" t="str">
        <f t="shared" si="0"/>
        <v>       玉溪市聂耳文化中心</v>
      </c>
      <c r="B31" s="153" t="s">
        <v>210</v>
      </c>
      <c r="C31" s="153" t="s">
        <v>211</v>
      </c>
      <c r="D31" s="153" t="s">
        <v>88</v>
      </c>
      <c r="E31" s="153" t="s">
        <v>161</v>
      </c>
      <c r="F31" s="153" t="s">
        <v>214</v>
      </c>
      <c r="G31" s="153" t="s">
        <v>215</v>
      </c>
      <c r="H31" s="156">
        <v>5000</v>
      </c>
      <c r="I31" s="64">
        <v>5000</v>
      </c>
      <c r="J31" s="64">
        <v>1250</v>
      </c>
      <c r="K31" s="153"/>
      <c r="L31" s="64">
        <v>3750</v>
      </c>
      <c r="M31" s="153"/>
      <c r="N31" s="64"/>
      <c r="O31" s="64"/>
      <c r="P31" s="153"/>
      <c r="Q31" s="64"/>
      <c r="R31" s="64"/>
      <c r="S31" s="64"/>
      <c r="T31" s="64"/>
      <c r="U31" s="64"/>
      <c r="V31" s="64"/>
      <c r="W31" s="64"/>
    </row>
    <row r="32" ht="20.25" customHeight="1" spans="1:23">
      <c r="A32" s="153" t="str">
        <f t="shared" si="0"/>
        <v>       玉溪市聂耳文化中心</v>
      </c>
      <c r="B32" s="153" t="s">
        <v>210</v>
      </c>
      <c r="C32" s="153" t="s">
        <v>211</v>
      </c>
      <c r="D32" s="153" t="s">
        <v>88</v>
      </c>
      <c r="E32" s="153" t="s">
        <v>161</v>
      </c>
      <c r="F32" s="153" t="s">
        <v>216</v>
      </c>
      <c r="G32" s="153" t="s">
        <v>217</v>
      </c>
      <c r="H32" s="156">
        <v>48000</v>
      </c>
      <c r="I32" s="64">
        <v>48000</v>
      </c>
      <c r="J32" s="64">
        <v>12000</v>
      </c>
      <c r="K32" s="153"/>
      <c r="L32" s="64">
        <v>36000</v>
      </c>
      <c r="M32" s="153"/>
      <c r="N32" s="64"/>
      <c r="O32" s="64"/>
      <c r="P32" s="153"/>
      <c r="Q32" s="64"/>
      <c r="R32" s="64"/>
      <c r="S32" s="64"/>
      <c r="T32" s="64"/>
      <c r="U32" s="64"/>
      <c r="V32" s="64"/>
      <c r="W32" s="64"/>
    </row>
    <row r="33" ht="20.25" customHeight="1" spans="1:23">
      <c r="A33" s="153" t="str">
        <f t="shared" si="0"/>
        <v>       玉溪市聂耳文化中心</v>
      </c>
      <c r="B33" s="153" t="s">
        <v>210</v>
      </c>
      <c r="C33" s="153" t="s">
        <v>211</v>
      </c>
      <c r="D33" s="153" t="s">
        <v>88</v>
      </c>
      <c r="E33" s="153" t="s">
        <v>161</v>
      </c>
      <c r="F33" s="153" t="s">
        <v>218</v>
      </c>
      <c r="G33" s="153" t="s">
        <v>219</v>
      </c>
      <c r="H33" s="156">
        <v>24000</v>
      </c>
      <c r="I33" s="64">
        <v>24000</v>
      </c>
      <c r="J33" s="64">
        <v>6000</v>
      </c>
      <c r="K33" s="153"/>
      <c r="L33" s="64">
        <v>18000</v>
      </c>
      <c r="M33" s="153"/>
      <c r="N33" s="64"/>
      <c r="O33" s="64"/>
      <c r="P33" s="153"/>
      <c r="Q33" s="64"/>
      <c r="R33" s="64"/>
      <c r="S33" s="64"/>
      <c r="T33" s="64"/>
      <c r="U33" s="64"/>
      <c r="V33" s="64"/>
      <c r="W33" s="64"/>
    </row>
    <row r="34" ht="20.25" customHeight="1" spans="1:23">
      <c r="A34" s="153" t="str">
        <f t="shared" si="0"/>
        <v>       玉溪市聂耳文化中心</v>
      </c>
      <c r="B34" s="153" t="s">
        <v>210</v>
      </c>
      <c r="C34" s="153" t="s">
        <v>211</v>
      </c>
      <c r="D34" s="153" t="s">
        <v>88</v>
      </c>
      <c r="E34" s="153" t="s">
        <v>161</v>
      </c>
      <c r="F34" s="153" t="s">
        <v>220</v>
      </c>
      <c r="G34" s="153" t="s">
        <v>221</v>
      </c>
      <c r="H34" s="156">
        <v>10000</v>
      </c>
      <c r="I34" s="64">
        <v>10000</v>
      </c>
      <c r="J34" s="64">
        <v>2500</v>
      </c>
      <c r="K34" s="153"/>
      <c r="L34" s="64">
        <v>7500</v>
      </c>
      <c r="M34" s="153"/>
      <c r="N34" s="64"/>
      <c r="O34" s="64"/>
      <c r="P34" s="153"/>
      <c r="Q34" s="64"/>
      <c r="R34" s="64"/>
      <c r="S34" s="64"/>
      <c r="T34" s="64"/>
      <c r="U34" s="64"/>
      <c r="V34" s="64"/>
      <c r="W34" s="64"/>
    </row>
    <row r="35" ht="20.25" customHeight="1" spans="1:23">
      <c r="A35" s="153" t="str">
        <f t="shared" si="0"/>
        <v>       玉溪市聂耳文化中心</v>
      </c>
      <c r="B35" s="153" t="s">
        <v>210</v>
      </c>
      <c r="C35" s="153" t="s">
        <v>211</v>
      </c>
      <c r="D35" s="153" t="s">
        <v>96</v>
      </c>
      <c r="E35" s="153" t="s">
        <v>178</v>
      </c>
      <c r="F35" s="153" t="s">
        <v>174</v>
      </c>
      <c r="G35" s="153" t="s">
        <v>175</v>
      </c>
      <c r="H35" s="156">
        <v>5400</v>
      </c>
      <c r="I35" s="64">
        <v>5400</v>
      </c>
      <c r="J35" s="64">
        <v>5400</v>
      </c>
      <c r="K35" s="153"/>
      <c r="L35" s="64"/>
      <c r="M35" s="153"/>
      <c r="N35" s="64"/>
      <c r="O35" s="64"/>
      <c r="P35" s="153"/>
      <c r="Q35" s="64"/>
      <c r="R35" s="64"/>
      <c r="S35" s="64"/>
      <c r="T35" s="64"/>
      <c r="U35" s="64"/>
      <c r="V35" s="64"/>
      <c r="W35" s="64"/>
    </row>
    <row r="36" ht="20.25" customHeight="1" spans="1:23">
      <c r="A36" s="153" t="str">
        <f t="shared" si="0"/>
        <v>       玉溪市聂耳文化中心</v>
      </c>
      <c r="B36" s="153" t="s">
        <v>222</v>
      </c>
      <c r="C36" s="153" t="s">
        <v>223</v>
      </c>
      <c r="D36" s="153" t="s">
        <v>104</v>
      </c>
      <c r="E36" s="153" t="s">
        <v>198</v>
      </c>
      <c r="F36" s="153" t="s">
        <v>224</v>
      </c>
      <c r="G36" s="153" t="s">
        <v>225</v>
      </c>
      <c r="H36" s="156">
        <v>16000</v>
      </c>
      <c r="I36" s="64">
        <v>16000</v>
      </c>
      <c r="J36" s="64"/>
      <c r="K36" s="153"/>
      <c r="L36" s="64">
        <v>16000</v>
      </c>
      <c r="M36" s="153"/>
      <c r="N36" s="64"/>
      <c r="O36" s="64"/>
      <c r="P36" s="153"/>
      <c r="Q36" s="64"/>
      <c r="R36" s="64"/>
      <c r="S36" s="64"/>
      <c r="T36" s="64"/>
      <c r="U36" s="64"/>
      <c r="V36" s="64"/>
      <c r="W36" s="64"/>
    </row>
    <row r="37" ht="20.25" customHeight="1" spans="1:23">
      <c r="A37" s="153" t="str">
        <f t="shared" si="0"/>
        <v>       玉溪市聂耳文化中心</v>
      </c>
      <c r="B37" s="153" t="s">
        <v>226</v>
      </c>
      <c r="C37" s="153" t="s">
        <v>227</v>
      </c>
      <c r="D37" s="153" t="s">
        <v>88</v>
      </c>
      <c r="E37" s="153" t="s">
        <v>161</v>
      </c>
      <c r="F37" s="153" t="s">
        <v>193</v>
      </c>
      <c r="G37" s="153" t="s">
        <v>194</v>
      </c>
      <c r="H37" s="156">
        <v>35000</v>
      </c>
      <c r="I37" s="64">
        <v>35000</v>
      </c>
      <c r="J37" s="64"/>
      <c r="K37" s="153"/>
      <c r="L37" s="64">
        <v>35000</v>
      </c>
      <c r="M37" s="153"/>
      <c r="N37" s="64"/>
      <c r="O37" s="64"/>
      <c r="P37" s="153"/>
      <c r="Q37" s="64"/>
      <c r="R37" s="64"/>
      <c r="S37" s="64"/>
      <c r="T37" s="64"/>
      <c r="U37" s="64"/>
      <c r="V37" s="64"/>
      <c r="W37" s="64"/>
    </row>
    <row r="38" ht="20.25" customHeight="1" spans="1:23">
      <c r="A38" s="157" t="s">
        <v>67</v>
      </c>
      <c r="B38" s="153"/>
      <c r="C38" s="153"/>
      <c r="D38" s="153"/>
      <c r="E38" s="153"/>
      <c r="F38" s="153"/>
      <c r="G38" s="153"/>
      <c r="H38" s="156">
        <v>15614163.33</v>
      </c>
      <c r="I38" s="64">
        <v>15614163.33</v>
      </c>
      <c r="J38" s="64">
        <v>7591071.22</v>
      </c>
      <c r="K38" s="153"/>
      <c r="L38" s="64">
        <v>8023092.11</v>
      </c>
      <c r="M38" s="153"/>
      <c r="N38" s="64"/>
      <c r="O38" s="64"/>
      <c r="P38" s="153"/>
      <c r="Q38" s="64"/>
      <c r="R38" s="64"/>
      <c r="S38" s="64"/>
      <c r="T38" s="64"/>
      <c r="U38" s="64"/>
      <c r="V38" s="64"/>
      <c r="W38" s="64"/>
    </row>
    <row r="39" ht="20.25" customHeight="1" spans="1:23">
      <c r="A39" s="153" t="str">
        <f t="shared" ref="A39:A69" si="1">"       "&amp;"玉溪滇剧（国家非物质文化遗产）传承保护展演中心"</f>
        <v>       玉溪滇剧（国家非物质文化遗产）传承保护展演中心</v>
      </c>
      <c r="B39" s="153" t="s">
        <v>228</v>
      </c>
      <c r="C39" s="153" t="s">
        <v>229</v>
      </c>
      <c r="D39" s="153" t="s">
        <v>87</v>
      </c>
      <c r="E39" s="153" t="s">
        <v>230</v>
      </c>
      <c r="F39" s="153" t="s">
        <v>231</v>
      </c>
      <c r="G39" s="153" t="s">
        <v>232</v>
      </c>
      <c r="H39" s="156">
        <v>107280</v>
      </c>
      <c r="I39" s="64">
        <v>107280</v>
      </c>
      <c r="J39" s="64">
        <v>26820</v>
      </c>
      <c r="K39" s="153"/>
      <c r="L39" s="64">
        <v>80460</v>
      </c>
      <c r="M39" s="153"/>
      <c r="N39" s="64"/>
      <c r="O39" s="64"/>
      <c r="P39" s="153"/>
      <c r="Q39" s="64"/>
      <c r="R39" s="64"/>
      <c r="S39" s="64"/>
      <c r="T39" s="64"/>
      <c r="U39" s="64"/>
      <c r="V39" s="64"/>
      <c r="W39" s="64"/>
    </row>
    <row r="40" ht="20.25" customHeight="1" spans="1:23">
      <c r="A40" s="153" t="str">
        <f t="shared" si="1"/>
        <v>       玉溪滇剧（国家非物质文化遗产）传承保护展演中心</v>
      </c>
      <c r="B40" s="153" t="s">
        <v>233</v>
      </c>
      <c r="C40" s="153" t="s">
        <v>234</v>
      </c>
      <c r="D40" s="153" t="s">
        <v>98</v>
      </c>
      <c r="E40" s="153" t="s">
        <v>235</v>
      </c>
      <c r="F40" s="153" t="s">
        <v>236</v>
      </c>
      <c r="G40" s="153" t="s">
        <v>237</v>
      </c>
      <c r="H40" s="156">
        <v>280000</v>
      </c>
      <c r="I40" s="64">
        <v>280000</v>
      </c>
      <c r="J40" s="64"/>
      <c r="K40" s="153"/>
      <c r="L40" s="64">
        <v>280000</v>
      </c>
      <c r="M40" s="153"/>
      <c r="N40" s="64"/>
      <c r="O40" s="64"/>
      <c r="P40" s="153"/>
      <c r="Q40" s="64"/>
      <c r="R40" s="64"/>
      <c r="S40" s="64"/>
      <c r="T40" s="64"/>
      <c r="U40" s="64"/>
      <c r="V40" s="64"/>
      <c r="W40" s="64"/>
    </row>
    <row r="41" ht="20.25" customHeight="1" spans="1:23">
      <c r="A41" s="153" t="str">
        <f t="shared" si="1"/>
        <v>       玉溪滇剧（国家非物质文化遗产）传承保护展演中心</v>
      </c>
      <c r="B41" s="153" t="s">
        <v>238</v>
      </c>
      <c r="C41" s="153" t="s">
        <v>167</v>
      </c>
      <c r="D41" s="153" t="s">
        <v>87</v>
      </c>
      <c r="E41" s="153" t="s">
        <v>230</v>
      </c>
      <c r="F41" s="153" t="s">
        <v>168</v>
      </c>
      <c r="G41" s="153" t="s">
        <v>169</v>
      </c>
      <c r="H41" s="156">
        <v>80000</v>
      </c>
      <c r="I41" s="64">
        <v>80000</v>
      </c>
      <c r="J41" s="64"/>
      <c r="K41" s="153"/>
      <c r="L41" s="64">
        <v>80000</v>
      </c>
      <c r="M41" s="153"/>
      <c r="N41" s="64"/>
      <c r="O41" s="64"/>
      <c r="P41" s="153"/>
      <c r="Q41" s="64"/>
      <c r="R41" s="64"/>
      <c r="S41" s="64"/>
      <c r="T41" s="64"/>
      <c r="U41" s="64"/>
      <c r="V41" s="64"/>
      <c r="W41" s="64"/>
    </row>
    <row r="42" ht="20.25" customHeight="1" spans="1:23">
      <c r="A42" s="153" t="str">
        <f t="shared" si="1"/>
        <v>       玉溪滇剧（国家非物质文化遗产）传承保护展演中心</v>
      </c>
      <c r="B42" s="153" t="s">
        <v>238</v>
      </c>
      <c r="C42" s="153" t="s">
        <v>167</v>
      </c>
      <c r="D42" s="153" t="s">
        <v>87</v>
      </c>
      <c r="E42" s="153" t="s">
        <v>230</v>
      </c>
      <c r="F42" s="153" t="s">
        <v>216</v>
      </c>
      <c r="G42" s="153" t="s">
        <v>217</v>
      </c>
      <c r="H42" s="156">
        <v>41500</v>
      </c>
      <c r="I42" s="64">
        <v>41500</v>
      </c>
      <c r="J42" s="64"/>
      <c r="K42" s="153"/>
      <c r="L42" s="64">
        <v>41500</v>
      </c>
      <c r="M42" s="153"/>
      <c r="N42" s="64"/>
      <c r="O42" s="64"/>
      <c r="P42" s="153"/>
      <c r="Q42" s="64"/>
      <c r="R42" s="64"/>
      <c r="S42" s="64"/>
      <c r="T42" s="64"/>
      <c r="U42" s="64"/>
      <c r="V42" s="64"/>
      <c r="W42" s="64"/>
    </row>
    <row r="43" ht="20.25" customHeight="1" spans="1:23">
      <c r="A43" s="153" t="str">
        <f t="shared" si="1"/>
        <v>       玉溪滇剧（国家非物质文化遗产）传承保护展演中心</v>
      </c>
      <c r="B43" s="153" t="s">
        <v>239</v>
      </c>
      <c r="C43" s="153" t="s">
        <v>185</v>
      </c>
      <c r="D43" s="153" t="s">
        <v>87</v>
      </c>
      <c r="E43" s="153" t="s">
        <v>230</v>
      </c>
      <c r="F43" s="153" t="s">
        <v>186</v>
      </c>
      <c r="G43" s="153" t="s">
        <v>187</v>
      </c>
      <c r="H43" s="156">
        <v>3291564</v>
      </c>
      <c r="I43" s="64">
        <v>3291564</v>
      </c>
      <c r="J43" s="64">
        <v>1440059.25</v>
      </c>
      <c r="K43" s="153"/>
      <c r="L43" s="64">
        <v>1851504.75</v>
      </c>
      <c r="M43" s="153"/>
      <c r="N43" s="64"/>
      <c r="O43" s="64"/>
      <c r="P43" s="153"/>
      <c r="Q43" s="64"/>
      <c r="R43" s="64"/>
      <c r="S43" s="64"/>
      <c r="T43" s="64"/>
      <c r="U43" s="64"/>
      <c r="V43" s="64"/>
      <c r="W43" s="64"/>
    </row>
    <row r="44" ht="20.25" customHeight="1" spans="1:23">
      <c r="A44" s="153" t="str">
        <f t="shared" si="1"/>
        <v>       玉溪滇剧（国家非物质文化遗产）传承保护展演中心</v>
      </c>
      <c r="B44" s="153" t="s">
        <v>239</v>
      </c>
      <c r="C44" s="153" t="s">
        <v>185</v>
      </c>
      <c r="D44" s="153" t="s">
        <v>87</v>
      </c>
      <c r="E44" s="153" t="s">
        <v>230</v>
      </c>
      <c r="F44" s="153" t="s">
        <v>188</v>
      </c>
      <c r="G44" s="153" t="s">
        <v>189</v>
      </c>
      <c r="H44" s="156">
        <v>396</v>
      </c>
      <c r="I44" s="64">
        <v>396</v>
      </c>
      <c r="J44" s="64">
        <v>173.25</v>
      </c>
      <c r="K44" s="153"/>
      <c r="L44" s="64">
        <v>222.75</v>
      </c>
      <c r="M44" s="153"/>
      <c r="N44" s="64"/>
      <c r="O44" s="64"/>
      <c r="P44" s="153"/>
      <c r="Q44" s="64"/>
      <c r="R44" s="64"/>
      <c r="S44" s="64"/>
      <c r="T44" s="64"/>
      <c r="U44" s="64"/>
      <c r="V44" s="64"/>
      <c r="W44" s="64"/>
    </row>
    <row r="45" ht="20.25" customHeight="1" spans="1:23">
      <c r="A45" s="153" t="str">
        <f t="shared" si="1"/>
        <v>       玉溪滇剧（国家非物质文化遗产）传承保护展演中心</v>
      </c>
      <c r="B45" s="153" t="s">
        <v>239</v>
      </c>
      <c r="C45" s="153" t="s">
        <v>185</v>
      </c>
      <c r="D45" s="153" t="s">
        <v>87</v>
      </c>
      <c r="E45" s="153" t="s">
        <v>230</v>
      </c>
      <c r="F45" s="153" t="s">
        <v>162</v>
      </c>
      <c r="G45" s="153" t="s">
        <v>163</v>
      </c>
      <c r="H45" s="156">
        <v>1137600</v>
      </c>
      <c r="I45" s="64">
        <v>1137600</v>
      </c>
      <c r="J45" s="64">
        <v>497700</v>
      </c>
      <c r="K45" s="153"/>
      <c r="L45" s="64">
        <v>639900</v>
      </c>
      <c r="M45" s="153"/>
      <c r="N45" s="64"/>
      <c r="O45" s="64"/>
      <c r="P45" s="153"/>
      <c r="Q45" s="64"/>
      <c r="R45" s="64"/>
      <c r="S45" s="64"/>
      <c r="T45" s="64"/>
      <c r="U45" s="64"/>
      <c r="V45" s="64"/>
      <c r="W45" s="64"/>
    </row>
    <row r="46" ht="20.25" customHeight="1" spans="1:23">
      <c r="A46" s="153" t="str">
        <f t="shared" si="1"/>
        <v>       玉溪滇剧（国家非物质文化遗产）传承保护展演中心</v>
      </c>
      <c r="B46" s="153" t="s">
        <v>239</v>
      </c>
      <c r="C46" s="153" t="s">
        <v>185</v>
      </c>
      <c r="D46" s="153" t="s">
        <v>110</v>
      </c>
      <c r="E46" s="153" t="s">
        <v>190</v>
      </c>
      <c r="F46" s="153" t="s">
        <v>188</v>
      </c>
      <c r="G46" s="153" t="s">
        <v>189</v>
      </c>
      <c r="H46" s="156">
        <v>47040</v>
      </c>
      <c r="I46" s="64">
        <v>47040</v>
      </c>
      <c r="J46" s="64"/>
      <c r="K46" s="153"/>
      <c r="L46" s="64">
        <v>47040</v>
      </c>
      <c r="M46" s="153"/>
      <c r="N46" s="64"/>
      <c r="O46" s="64"/>
      <c r="P46" s="153"/>
      <c r="Q46" s="64"/>
      <c r="R46" s="64"/>
      <c r="S46" s="64"/>
      <c r="T46" s="64"/>
      <c r="U46" s="64"/>
      <c r="V46" s="64"/>
      <c r="W46" s="64"/>
    </row>
    <row r="47" ht="20.25" customHeight="1" spans="1:23">
      <c r="A47" s="153" t="str">
        <f t="shared" si="1"/>
        <v>       玉溪滇剧（国家非物质文化遗产）传承保护展演中心</v>
      </c>
      <c r="B47" s="153" t="s">
        <v>240</v>
      </c>
      <c r="C47" s="153" t="s">
        <v>182</v>
      </c>
      <c r="D47" s="153" t="s">
        <v>87</v>
      </c>
      <c r="E47" s="153" t="s">
        <v>230</v>
      </c>
      <c r="F47" s="153" t="s">
        <v>183</v>
      </c>
      <c r="G47" s="153" t="s">
        <v>182</v>
      </c>
      <c r="H47" s="156">
        <v>132241.44</v>
      </c>
      <c r="I47" s="64">
        <v>132241.44</v>
      </c>
      <c r="J47" s="64"/>
      <c r="K47" s="153"/>
      <c r="L47" s="64">
        <v>132241.44</v>
      </c>
      <c r="M47" s="153"/>
      <c r="N47" s="64"/>
      <c r="O47" s="64"/>
      <c r="P47" s="153"/>
      <c r="Q47" s="64"/>
      <c r="R47" s="64"/>
      <c r="S47" s="64"/>
      <c r="T47" s="64"/>
      <c r="U47" s="64"/>
      <c r="V47" s="64"/>
      <c r="W47" s="64"/>
    </row>
    <row r="48" ht="20.25" customHeight="1" spans="1:23">
      <c r="A48" s="153" t="str">
        <f t="shared" si="1"/>
        <v>       玉溪滇剧（国家非物质文化遗产）传承保护展演中心</v>
      </c>
      <c r="B48" s="153" t="s">
        <v>241</v>
      </c>
      <c r="C48" s="153" t="s">
        <v>192</v>
      </c>
      <c r="D48" s="153" t="s">
        <v>87</v>
      </c>
      <c r="E48" s="153" t="s">
        <v>230</v>
      </c>
      <c r="F48" s="153" t="s">
        <v>193</v>
      </c>
      <c r="G48" s="153" t="s">
        <v>194</v>
      </c>
      <c r="H48" s="156">
        <v>47872.53</v>
      </c>
      <c r="I48" s="64">
        <v>47872.53</v>
      </c>
      <c r="J48" s="64">
        <v>11968.13</v>
      </c>
      <c r="K48" s="153"/>
      <c r="L48" s="64">
        <v>35904.4</v>
      </c>
      <c r="M48" s="153"/>
      <c r="N48" s="64"/>
      <c r="O48" s="64"/>
      <c r="P48" s="153"/>
      <c r="Q48" s="64"/>
      <c r="R48" s="64"/>
      <c r="S48" s="64"/>
      <c r="T48" s="64"/>
      <c r="U48" s="64"/>
      <c r="V48" s="64"/>
      <c r="W48" s="64"/>
    </row>
    <row r="49" ht="20.25" customHeight="1" spans="1:23">
      <c r="A49" s="153" t="str">
        <f t="shared" si="1"/>
        <v>       玉溪滇剧（国家非物质文化遗产）传承保护展演中心</v>
      </c>
      <c r="B49" s="153" t="s">
        <v>241</v>
      </c>
      <c r="C49" s="153" t="s">
        <v>192</v>
      </c>
      <c r="D49" s="153" t="s">
        <v>97</v>
      </c>
      <c r="E49" s="153" t="s">
        <v>195</v>
      </c>
      <c r="F49" s="153" t="s">
        <v>196</v>
      </c>
      <c r="G49" s="153" t="s">
        <v>197</v>
      </c>
      <c r="H49" s="156">
        <v>1050341.76</v>
      </c>
      <c r="I49" s="64">
        <v>1050341.76</v>
      </c>
      <c r="J49" s="64">
        <v>262585.44</v>
      </c>
      <c r="K49" s="153"/>
      <c r="L49" s="64">
        <v>787756.32</v>
      </c>
      <c r="M49" s="153"/>
      <c r="N49" s="64"/>
      <c r="O49" s="64"/>
      <c r="P49" s="153"/>
      <c r="Q49" s="64"/>
      <c r="R49" s="64"/>
      <c r="S49" s="64"/>
      <c r="T49" s="64"/>
      <c r="U49" s="64"/>
      <c r="V49" s="64"/>
      <c r="W49" s="64"/>
    </row>
    <row r="50" ht="20.25" customHeight="1" spans="1:23">
      <c r="A50" s="153" t="str">
        <f t="shared" si="1"/>
        <v>       玉溪滇剧（国家非物质文化遗产）传承保护展演中心</v>
      </c>
      <c r="B50" s="153" t="s">
        <v>241</v>
      </c>
      <c r="C50" s="153" t="s">
        <v>192</v>
      </c>
      <c r="D50" s="153" t="s">
        <v>104</v>
      </c>
      <c r="E50" s="153" t="s">
        <v>198</v>
      </c>
      <c r="F50" s="153" t="s">
        <v>199</v>
      </c>
      <c r="G50" s="153" t="s">
        <v>200</v>
      </c>
      <c r="H50" s="156">
        <v>544864.79</v>
      </c>
      <c r="I50" s="64">
        <v>544864.79</v>
      </c>
      <c r="J50" s="64">
        <v>136216.2</v>
      </c>
      <c r="K50" s="153"/>
      <c r="L50" s="64">
        <v>408648.59</v>
      </c>
      <c r="M50" s="153"/>
      <c r="N50" s="64"/>
      <c r="O50" s="64"/>
      <c r="P50" s="153"/>
      <c r="Q50" s="64"/>
      <c r="R50" s="64"/>
      <c r="S50" s="64"/>
      <c r="T50" s="64"/>
      <c r="U50" s="64"/>
      <c r="V50" s="64"/>
      <c r="W50" s="64"/>
    </row>
    <row r="51" ht="20.25" customHeight="1" spans="1:23">
      <c r="A51" s="153" t="str">
        <f t="shared" si="1"/>
        <v>       玉溪滇剧（国家非物质文化遗产）传承保护展演中心</v>
      </c>
      <c r="B51" s="153" t="s">
        <v>241</v>
      </c>
      <c r="C51" s="153" t="s">
        <v>192</v>
      </c>
      <c r="D51" s="153" t="s">
        <v>105</v>
      </c>
      <c r="E51" s="153" t="s">
        <v>201</v>
      </c>
      <c r="F51" s="153" t="s">
        <v>202</v>
      </c>
      <c r="G51" s="153" t="s">
        <v>203</v>
      </c>
      <c r="H51" s="156">
        <v>490231.8</v>
      </c>
      <c r="I51" s="64">
        <v>490231.8</v>
      </c>
      <c r="J51" s="64">
        <v>122557.95</v>
      </c>
      <c r="K51" s="153"/>
      <c r="L51" s="64">
        <v>367673.85</v>
      </c>
      <c r="M51" s="153"/>
      <c r="N51" s="64"/>
      <c r="O51" s="64"/>
      <c r="P51" s="153"/>
      <c r="Q51" s="64"/>
      <c r="R51" s="64"/>
      <c r="S51" s="64"/>
      <c r="T51" s="64"/>
      <c r="U51" s="64"/>
      <c r="V51" s="64"/>
      <c r="W51" s="64"/>
    </row>
    <row r="52" ht="20.25" customHeight="1" spans="1:23">
      <c r="A52" s="153" t="str">
        <f t="shared" si="1"/>
        <v>       玉溪滇剧（国家非物质文化遗产）传承保护展演中心</v>
      </c>
      <c r="B52" s="153" t="s">
        <v>241</v>
      </c>
      <c r="C52" s="153" t="s">
        <v>192</v>
      </c>
      <c r="D52" s="153" t="s">
        <v>106</v>
      </c>
      <c r="E52" s="153" t="s">
        <v>204</v>
      </c>
      <c r="F52" s="153" t="s">
        <v>193</v>
      </c>
      <c r="G52" s="153" t="s">
        <v>194</v>
      </c>
      <c r="H52" s="156">
        <v>65787.01</v>
      </c>
      <c r="I52" s="64">
        <v>65787.01</v>
      </c>
      <c r="J52" s="64">
        <v>45600.75</v>
      </c>
      <c r="K52" s="153"/>
      <c r="L52" s="64">
        <v>20186.26</v>
      </c>
      <c r="M52" s="153"/>
      <c r="N52" s="64"/>
      <c r="O52" s="64"/>
      <c r="P52" s="153"/>
      <c r="Q52" s="64"/>
      <c r="R52" s="64"/>
      <c r="S52" s="64"/>
      <c r="T52" s="64"/>
      <c r="U52" s="64"/>
      <c r="V52" s="64"/>
      <c r="W52" s="64"/>
    </row>
    <row r="53" ht="20.25" customHeight="1" spans="1:23">
      <c r="A53" s="153" t="str">
        <f t="shared" si="1"/>
        <v>       玉溪滇剧（国家非物质文化遗产）传承保护展演中心</v>
      </c>
      <c r="B53" s="153" t="s">
        <v>242</v>
      </c>
      <c r="C53" s="153" t="s">
        <v>206</v>
      </c>
      <c r="D53" s="153" t="s">
        <v>109</v>
      </c>
      <c r="E53" s="153" t="s">
        <v>206</v>
      </c>
      <c r="F53" s="153" t="s">
        <v>207</v>
      </c>
      <c r="G53" s="153" t="s">
        <v>206</v>
      </c>
      <c r="H53" s="156">
        <v>1128144</v>
      </c>
      <c r="I53" s="64">
        <v>1128144</v>
      </c>
      <c r="J53" s="64">
        <v>282036</v>
      </c>
      <c r="K53" s="153"/>
      <c r="L53" s="64">
        <v>846108</v>
      </c>
      <c r="M53" s="153"/>
      <c r="N53" s="64"/>
      <c r="O53" s="64"/>
      <c r="P53" s="153"/>
      <c r="Q53" s="64"/>
      <c r="R53" s="64"/>
      <c r="S53" s="64"/>
      <c r="T53" s="64"/>
      <c r="U53" s="64"/>
      <c r="V53" s="64"/>
      <c r="W53" s="64"/>
    </row>
    <row r="54" ht="20.25" customHeight="1" spans="1:23">
      <c r="A54" s="153" t="str">
        <f t="shared" si="1"/>
        <v>       玉溪滇剧（国家非物质文化遗产）传承保护展演中心</v>
      </c>
      <c r="B54" s="153" t="s">
        <v>243</v>
      </c>
      <c r="C54" s="153" t="s">
        <v>177</v>
      </c>
      <c r="D54" s="153" t="s">
        <v>96</v>
      </c>
      <c r="E54" s="153" t="s">
        <v>178</v>
      </c>
      <c r="F54" s="153" t="s">
        <v>179</v>
      </c>
      <c r="G54" s="153" t="s">
        <v>180</v>
      </c>
      <c r="H54" s="156">
        <v>1188000</v>
      </c>
      <c r="I54" s="64">
        <v>1188000</v>
      </c>
      <c r="J54" s="64">
        <v>1188000</v>
      </c>
      <c r="K54" s="153"/>
      <c r="L54" s="64"/>
      <c r="M54" s="153"/>
      <c r="N54" s="64"/>
      <c r="O54" s="64"/>
      <c r="P54" s="153"/>
      <c r="Q54" s="64"/>
      <c r="R54" s="64"/>
      <c r="S54" s="64"/>
      <c r="T54" s="64"/>
      <c r="U54" s="64"/>
      <c r="V54" s="64"/>
      <c r="W54" s="64"/>
    </row>
    <row r="55" ht="20.25" customHeight="1" spans="1:23">
      <c r="A55" s="153" t="str">
        <f t="shared" si="1"/>
        <v>       玉溪滇剧（国家非物质文化遗产）传承保护展演中心</v>
      </c>
      <c r="B55" s="153" t="s">
        <v>244</v>
      </c>
      <c r="C55" s="153" t="s">
        <v>211</v>
      </c>
      <c r="D55" s="153" t="s">
        <v>87</v>
      </c>
      <c r="E55" s="153" t="s">
        <v>230</v>
      </c>
      <c r="F55" s="153" t="s">
        <v>168</v>
      </c>
      <c r="G55" s="153" t="s">
        <v>169</v>
      </c>
      <c r="H55" s="156">
        <v>372000</v>
      </c>
      <c r="I55" s="64">
        <v>372000</v>
      </c>
      <c r="J55" s="64">
        <v>90154.25</v>
      </c>
      <c r="K55" s="153"/>
      <c r="L55" s="64">
        <v>281845.75</v>
      </c>
      <c r="M55" s="153"/>
      <c r="N55" s="64"/>
      <c r="O55" s="64"/>
      <c r="P55" s="153"/>
      <c r="Q55" s="64"/>
      <c r="R55" s="64"/>
      <c r="S55" s="64"/>
      <c r="T55" s="64"/>
      <c r="U55" s="64"/>
      <c r="V55" s="64"/>
      <c r="W55" s="64"/>
    </row>
    <row r="56" ht="20.25" customHeight="1" spans="1:23">
      <c r="A56" s="153" t="str">
        <f t="shared" si="1"/>
        <v>       玉溪滇剧（国家非物质文化遗产）传承保护展演中心</v>
      </c>
      <c r="B56" s="153" t="s">
        <v>244</v>
      </c>
      <c r="C56" s="153" t="s">
        <v>211</v>
      </c>
      <c r="D56" s="153" t="s">
        <v>87</v>
      </c>
      <c r="E56" s="153" t="s">
        <v>230</v>
      </c>
      <c r="F56" s="153" t="s">
        <v>245</v>
      </c>
      <c r="G56" s="153" t="s">
        <v>246</v>
      </c>
      <c r="H56" s="156">
        <v>10000</v>
      </c>
      <c r="I56" s="64">
        <v>10000</v>
      </c>
      <c r="J56" s="64">
        <v>2500</v>
      </c>
      <c r="K56" s="153"/>
      <c r="L56" s="64">
        <v>7500</v>
      </c>
      <c r="M56" s="153"/>
      <c r="N56" s="64"/>
      <c r="O56" s="64"/>
      <c r="P56" s="153"/>
      <c r="Q56" s="64"/>
      <c r="R56" s="64"/>
      <c r="S56" s="64"/>
      <c r="T56" s="64"/>
      <c r="U56" s="64"/>
      <c r="V56" s="64"/>
      <c r="W56" s="64"/>
    </row>
    <row r="57" ht="20.25" customHeight="1" spans="1:23">
      <c r="A57" s="153" t="str">
        <f t="shared" si="1"/>
        <v>       玉溪滇剧（国家非物质文化遗产）传承保护展演中心</v>
      </c>
      <c r="B57" s="153" t="s">
        <v>244</v>
      </c>
      <c r="C57" s="153" t="s">
        <v>211</v>
      </c>
      <c r="D57" s="153" t="s">
        <v>87</v>
      </c>
      <c r="E57" s="153" t="s">
        <v>230</v>
      </c>
      <c r="F57" s="153" t="s">
        <v>247</v>
      </c>
      <c r="G57" s="153" t="s">
        <v>248</v>
      </c>
      <c r="H57" s="156">
        <v>20000</v>
      </c>
      <c r="I57" s="64">
        <v>20000</v>
      </c>
      <c r="J57" s="64">
        <v>5000</v>
      </c>
      <c r="K57" s="153"/>
      <c r="L57" s="64">
        <v>15000</v>
      </c>
      <c r="M57" s="153"/>
      <c r="N57" s="64"/>
      <c r="O57" s="64"/>
      <c r="P57" s="153"/>
      <c r="Q57" s="64"/>
      <c r="R57" s="64"/>
      <c r="S57" s="64"/>
      <c r="T57" s="64"/>
      <c r="U57" s="64"/>
      <c r="V57" s="64"/>
      <c r="W57" s="64"/>
    </row>
    <row r="58" ht="20.25" customHeight="1" spans="1:23">
      <c r="A58" s="153" t="str">
        <f t="shared" si="1"/>
        <v>       玉溪滇剧（国家非物质文化遗产）传承保护展演中心</v>
      </c>
      <c r="B58" s="153" t="s">
        <v>244</v>
      </c>
      <c r="C58" s="153" t="s">
        <v>211</v>
      </c>
      <c r="D58" s="153" t="s">
        <v>87</v>
      </c>
      <c r="E58" s="153" t="s">
        <v>230</v>
      </c>
      <c r="F58" s="153" t="s">
        <v>212</v>
      </c>
      <c r="G58" s="153" t="s">
        <v>213</v>
      </c>
      <c r="H58" s="156">
        <v>7000</v>
      </c>
      <c r="I58" s="64">
        <v>7000</v>
      </c>
      <c r="J58" s="64">
        <v>1750</v>
      </c>
      <c r="K58" s="153"/>
      <c r="L58" s="64">
        <v>5250</v>
      </c>
      <c r="M58" s="153"/>
      <c r="N58" s="64"/>
      <c r="O58" s="64"/>
      <c r="P58" s="153"/>
      <c r="Q58" s="64"/>
      <c r="R58" s="64"/>
      <c r="S58" s="64"/>
      <c r="T58" s="64"/>
      <c r="U58" s="64"/>
      <c r="V58" s="64"/>
      <c r="W58" s="64"/>
    </row>
    <row r="59" ht="20.25" customHeight="1" spans="1:23">
      <c r="A59" s="153" t="str">
        <f t="shared" si="1"/>
        <v>       玉溪滇剧（国家非物质文化遗产）传承保护展演中心</v>
      </c>
      <c r="B59" s="153" t="s">
        <v>244</v>
      </c>
      <c r="C59" s="153" t="s">
        <v>211</v>
      </c>
      <c r="D59" s="153" t="s">
        <v>87</v>
      </c>
      <c r="E59" s="153" t="s">
        <v>230</v>
      </c>
      <c r="F59" s="153" t="s">
        <v>170</v>
      </c>
      <c r="G59" s="153" t="s">
        <v>171</v>
      </c>
      <c r="H59" s="156">
        <v>100000</v>
      </c>
      <c r="I59" s="64">
        <v>100000</v>
      </c>
      <c r="J59" s="64">
        <v>25000</v>
      </c>
      <c r="K59" s="153"/>
      <c r="L59" s="64">
        <v>75000</v>
      </c>
      <c r="M59" s="153"/>
      <c r="N59" s="64"/>
      <c r="O59" s="64"/>
      <c r="P59" s="153"/>
      <c r="Q59" s="64"/>
      <c r="R59" s="64"/>
      <c r="S59" s="64"/>
      <c r="T59" s="64"/>
      <c r="U59" s="64"/>
      <c r="V59" s="64"/>
      <c r="W59" s="64"/>
    </row>
    <row r="60" ht="20.25" customHeight="1" spans="1:23">
      <c r="A60" s="153" t="str">
        <f t="shared" si="1"/>
        <v>       玉溪滇剧（国家非物质文化遗产）传承保护展演中心</v>
      </c>
      <c r="B60" s="153" t="s">
        <v>244</v>
      </c>
      <c r="C60" s="153" t="s">
        <v>211</v>
      </c>
      <c r="D60" s="153" t="s">
        <v>87</v>
      </c>
      <c r="E60" s="153" t="s">
        <v>230</v>
      </c>
      <c r="F60" s="153" t="s">
        <v>249</v>
      </c>
      <c r="G60" s="153" t="s">
        <v>250</v>
      </c>
      <c r="H60" s="156">
        <v>120000</v>
      </c>
      <c r="I60" s="64">
        <v>120000</v>
      </c>
      <c r="J60" s="64">
        <v>30000</v>
      </c>
      <c r="K60" s="153"/>
      <c r="L60" s="64">
        <v>90000</v>
      </c>
      <c r="M60" s="153"/>
      <c r="N60" s="64"/>
      <c r="O60" s="64"/>
      <c r="P60" s="153"/>
      <c r="Q60" s="64"/>
      <c r="R60" s="64"/>
      <c r="S60" s="64"/>
      <c r="T60" s="64"/>
      <c r="U60" s="64"/>
      <c r="V60" s="64"/>
      <c r="W60" s="64"/>
    </row>
    <row r="61" ht="20.25" customHeight="1" spans="1:23">
      <c r="A61" s="153" t="str">
        <f t="shared" si="1"/>
        <v>       玉溪滇剧（国家非物质文化遗产）传承保护展演中心</v>
      </c>
      <c r="B61" s="153" t="s">
        <v>244</v>
      </c>
      <c r="C61" s="153" t="s">
        <v>211</v>
      </c>
      <c r="D61" s="153" t="s">
        <v>87</v>
      </c>
      <c r="E61" s="153" t="s">
        <v>230</v>
      </c>
      <c r="F61" s="153" t="s">
        <v>216</v>
      </c>
      <c r="G61" s="153" t="s">
        <v>217</v>
      </c>
      <c r="H61" s="156">
        <v>9000</v>
      </c>
      <c r="I61" s="64">
        <v>9000</v>
      </c>
      <c r="J61" s="64">
        <v>2250</v>
      </c>
      <c r="K61" s="153"/>
      <c r="L61" s="64">
        <v>6750</v>
      </c>
      <c r="M61" s="153"/>
      <c r="N61" s="64"/>
      <c r="O61" s="64"/>
      <c r="P61" s="153"/>
      <c r="Q61" s="64"/>
      <c r="R61" s="64"/>
      <c r="S61" s="64"/>
      <c r="T61" s="64"/>
      <c r="U61" s="64"/>
      <c r="V61" s="64"/>
      <c r="W61" s="64"/>
    </row>
    <row r="62" ht="20.25" customHeight="1" spans="1:23">
      <c r="A62" s="153" t="str">
        <f t="shared" si="1"/>
        <v>       玉溪滇剧（国家非物质文化遗产）传承保护展演中心</v>
      </c>
      <c r="B62" s="153" t="s">
        <v>244</v>
      </c>
      <c r="C62" s="153" t="s">
        <v>211</v>
      </c>
      <c r="D62" s="153" t="s">
        <v>87</v>
      </c>
      <c r="E62" s="153" t="s">
        <v>230</v>
      </c>
      <c r="F62" s="153" t="s">
        <v>218</v>
      </c>
      <c r="G62" s="153" t="s">
        <v>219</v>
      </c>
      <c r="H62" s="156">
        <v>68000</v>
      </c>
      <c r="I62" s="64">
        <v>68000</v>
      </c>
      <c r="J62" s="64">
        <v>17000</v>
      </c>
      <c r="K62" s="153"/>
      <c r="L62" s="64">
        <v>51000</v>
      </c>
      <c r="M62" s="153"/>
      <c r="N62" s="64"/>
      <c r="O62" s="64"/>
      <c r="P62" s="153"/>
      <c r="Q62" s="64"/>
      <c r="R62" s="64"/>
      <c r="S62" s="64"/>
      <c r="T62" s="64"/>
      <c r="U62" s="64"/>
      <c r="V62" s="64"/>
      <c r="W62" s="64"/>
    </row>
    <row r="63" ht="20.25" customHeight="1" spans="1:23">
      <c r="A63" s="153" t="str">
        <f t="shared" si="1"/>
        <v>       玉溪滇剧（国家非物质文化遗产）传承保护展演中心</v>
      </c>
      <c r="B63" s="153" t="s">
        <v>244</v>
      </c>
      <c r="C63" s="153" t="s">
        <v>211</v>
      </c>
      <c r="D63" s="153" t="s">
        <v>87</v>
      </c>
      <c r="E63" s="153" t="s">
        <v>230</v>
      </c>
      <c r="F63" s="153" t="s">
        <v>174</v>
      </c>
      <c r="G63" s="153" t="s">
        <v>175</v>
      </c>
      <c r="H63" s="156">
        <v>70000</v>
      </c>
      <c r="I63" s="64">
        <v>70000</v>
      </c>
      <c r="J63" s="64">
        <v>17500</v>
      </c>
      <c r="K63" s="153"/>
      <c r="L63" s="64">
        <v>52500</v>
      </c>
      <c r="M63" s="153"/>
      <c r="N63" s="64"/>
      <c r="O63" s="64"/>
      <c r="P63" s="153"/>
      <c r="Q63" s="64"/>
      <c r="R63" s="64"/>
      <c r="S63" s="64"/>
      <c r="T63" s="64"/>
      <c r="U63" s="64"/>
      <c r="V63" s="64"/>
      <c r="W63" s="64"/>
    </row>
    <row r="64" ht="20.25" customHeight="1" spans="1:23">
      <c r="A64" s="153" t="str">
        <f t="shared" si="1"/>
        <v>       玉溪滇剧（国家非物质文化遗产）传承保护展演中心</v>
      </c>
      <c r="B64" s="153" t="s">
        <v>244</v>
      </c>
      <c r="C64" s="153" t="s">
        <v>211</v>
      </c>
      <c r="D64" s="153" t="s">
        <v>96</v>
      </c>
      <c r="E64" s="153" t="s">
        <v>178</v>
      </c>
      <c r="F64" s="153" t="s">
        <v>174</v>
      </c>
      <c r="G64" s="153" t="s">
        <v>175</v>
      </c>
      <c r="H64" s="156">
        <v>27000</v>
      </c>
      <c r="I64" s="64">
        <v>27000</v>
      </c>
      <c r="J64" s="64">
        <v>27000</v>
      </c>
      <c r="K64" s="153"/>
      <c r="L64" s="64"/>
      <c r="M64" s="153"/>
      <c r="N64" s="64"/>
      <c r="O64" s="64"/>
      <c r="P64" s="153"/>
      <c r="Q64" s="64"/>
      <c r="R64" s="64"/>
      <c r="S64" s="64"/>
      <c r="T64" s="64"/>
      <c r="U64" s="64"/>
      <c r="V64" s="64"/>
      <c r="W64" s="64"/>
    </row>
    <row r="65" ht="20.25" customHeight="1" spans="1:23">
      <c r="A65" s="153" t="str">
        <f t="shared" si="1"/>
        <v>       玉溪滇剧（国家非物质文化遗产）传承保护展演中心</v>
      </c>
      <c r="B65" s="153" t="s">
        <v>251</v>
      </c>
      <c r="C65" s="153" t="s">
        <v>252</v>
      </c>
      <c r="D65" s="153" t="s">
        <v>87</v>
      </c>
      <c r="E65" s="153" t="s">
        <v>230</v>
      </c>
      <c r="F65" s="153" t="s">
        <v>253</v>
      </c>
      <c r="G65" s="153" t="s">
        <v>254</v>
      </c>
      <c r="H65" s="156">
        <v>13100</v>
      </c>
      <c r="I65" s="64">
        <v>13100</v>
      </c>
      <c r="J65" s="64"/>
      <c r="K65" s="153"/>
      <c r="L65" s="64">
        <v>13100</v>
      </c>
      <c r="M65" s="153"/>
      <c r="N65" s="64"/>
      <c r="O65" s="64"/>
      <c r="P65" s="153"/>
      <c r="Q65" s="64"/>
      <c r="R65" s="64"/>
      <c r="S65" s="64"/>
      <c r="T65" s="64"/>
      <c r="U65" s="64"/>
      <c r="V65" s="64"/>
      <c r="W65" s="64"/>
    </row>
    <row r="66" ht="20.25" customHeight="1" spans="1:23">
      <c r="A66" s="153" t="str">
        <f t="shared" si="1"/>
        <v>       玉溪滇剧（国家非物质文化遗产）传承保护展演中心</v>
      </c>
      <c r="B66" s="153" t="s">
        <v>255</v>
      </c>
      <c r="C66" s="153" t="s">
        <v>136</v>
      </c>
      <c r="D66" s="153" t="s">
        <v>87</v>
      </c>
      <c r="E66" s="153" t="s">
        <v>230</v>
      </c>
      <c r="F66" s="153" t="s">
        <v>209</v>
      </c>
      <c r="G66" s="153" t="s">
        <v>136</v>
      </c>
      <c r="H66" s="156">
        <v>6000</v>
      </c>
      <c r="I66" s="64">
        <v>6000</v>
      </c>
      <c r="J66" s="64"/>
      <c r="K66" s="153"/>
      <c r="L66" s="64">
        <v>6000</v>
      </c>
      <c r="M66" s="153"/>
      <c r="N66" s="64"/>
      <c r="O66" s="64"/>
      <c r="P66" s="153"/>
      <c r="Q66" s="64"/>
      <c r="R66" s="64"/>
      <c r="S66" s="64"/>
      <c r="T66" s="64"/>
      <c r="U66" s="64"/>
      <c r="V66" s="64"/>
      <c r="W66" s="64"/>
    </row>
    <row r="67" ht="20.25" customHeight="1" spans="1:23">
      <c r="A67" s="153" t="str">
        <f t="shared" si="1"/>
        <v>       玉溪滇剧（国家非物质文化遗产）传承保护展演中心</v>
      </c>
      <c r="B67" s="153" t="s">
        <v>256</v>
      </c>
      <c r="C67" s="153" t="s">
        <v>160</v>
      </c>
      <c r="D67" s="153" t="s">
        <v>87</v>
      </c>
      <c r="E67" s="153" t="s">
        <v>230</v>
      </c>
      <c r="F67" s="153" t="s">
        <v>162</v>
      </c>
      <c r="G67" s="153" t="s">
        <v>163</v>
      </c>
      <c r="H67" s="156">
        <v>3359200</v>
      </c>
      <c r="I67" s="64">
        <v>3359200</v>
      </c>
      <c r="J67" s="64">
        <v>3359200</v>
      </c>
      <c r="K67" s="153"/>
      <c r="L67" s="64"/>
      <c r="M67" s="153"/>
      <c r="N67" s="64"/>
      <c r="O67" s="64"/>
      <c r="P67" s="153"/>
      <c r="Q67" s="64"/>
      <c r="R67" s="64"/>
      <c r="S67" s="64"/>
      <c r="T67" s="64"/>
      <c r="U67" s="64"/>
      <c r="V67" s="64"/>
      <c r="W67" s="64"/>
    </row>
    <row r="68" ht="20.25" customHeight="1" spans="1:23">
      <c r="A68" s="153" t="str">
        <f t="shared" si="1"/>
        <v>       玉溪滇剧（国家非物质文化遗产）传承保护展演中心</v>
      </c>
      <c r="B68" s="153" t="s">
        <v>257</v>
      </c>
      <c r="C68" s="153" t="s">
        <v>165</v>
      </c>
      <c r="D68" s="153" t="s">
        <v>87</v>
      </c>
      <c r="E68" s="153" t="s">
        <v>230</v>
      </c>
      <c r="F68" s="153" t="s">
        <v>162</v>
      </c>
      <c r="G68" s="153" t="s">
        <v>163</v>
      </c>
      <c r="H68" s="156">
        <v>1700000</v>
      </c>
      <c r="I68" s="64">
        <v>1700000</v>
      </c>
      <c r="J68" s="64"/>
      <c r="K68" s="153"/>
      <c r="L68" s="64">
        <v>1700000</v>
      </c>
      <c r="M68" s="153"/>
      <c r="N68" s="64"/>
      <c r="O68" s="64"/>
      <c r="P68" s="153"/>
      <c r="Q68" s="64"/>
      <c r="R68" s="64"/>
      <c r="S68" s="64"/>
      <c r="T68" s="64"/>
      <c r="U68" s="64"/>
      <c r="V68" s="64"/>
      <c r="W68" s="64"/>
    </row>
    <row r="69" ht="20.25" customHeight="1" spans="1:23">
      <c r="A69" s="153" t="str">
        <f t="shared" si="1"/>
        <v>       玉溪滇剧（国家非物质文化遗产）传承保护展演中心</v>
      </c>
      <c r="B69" s="153" t="s">
        <v>258</v>
      </c>
      <c r="C69" s="153" t="s">
        <v>259</v>
      </c>
      <c r="D69" s="153" t="s">
        <v>87</v>
      </c>
      <c r="E69" s="153" t="s">
        <v>230</v>
      </c>
      <c r="F69" s="153" t="s">
        <v>260</v>
      </c>
      <c r="G69" s="153" t="s">
        <v>259</v>
      </c>
      <c r="H69" s="156">
        <v>100000</v>
      </c>
      <c r="I69" s="64">
        <v>100000</v>
      </c>
      <c r="J69" s="64"/>
      <c r="K69" s="153"/>
      <c r="L69" s="64">
        <v>100000</v>
      </c>
      <c r="M69" s="153"/>
      <c r="N69" s="64"/>
      <c r="O69" s="64"/>
      <c r="P69" s="153"/>
      <c r="Q69" s="64"/>
      <c r="R69" s="64"/>
      <c r="S69" s="64"/>
      <c r="T69" s="64"/>
      <c r="U69" s="64"/>
      <c r="V69" s="64"/>
      <c r="W69" s="64"/>
    </row>
    <row r="70" ht="20.25" customHeight="1" spans="1:23">
      <c r="A70" s="157" t="s">
        <v>71</v>
      </c>
      <c r="B70" s="153"/>
      <c r="C70" s="153"/>
      <c r="D70" s="153"/>
      <c r="E70" s="153"/>
      <c r="F70" s="153"/>
      <c r="G70" s="153"/>
      <c r="H70" s="156">
        <v>17238533.75</v>
      </c>
      <c r="I70" s="64">
        <v>17238533.75</v>
      </c>
      <c r="J70" s="64">
        <v>9025433.76</v>
      </c>
      <c r="K70" s="153"/>
      <c r="L70" s="64">
        <v>8213099.99</v>
      </c>
      <c r="M70" s="153"/>
      <c r="N70" s="64"/>
      <c r="O70" s="64"/>
      <c r="P70" s="153"/>
      <c r="Q70" s="64"/>
      <c r="R70" s="64"/>
      <c r="S70" s="64"/>
      <c r="T70" s="64"/>
      <c r="U70" s="64"/>
      <c r="V70" s="64"/>
      <c r="W70" s="64"/>
    </row>
    <row r="71" ht="20.25" customHeight="1" spans="1:23">
      <c r="A71" s="153" t="str">
        <f t="shared" ref="A71:A107" si="2">"       "&amp;"玉溪花灯戏（国家非物质文化遗产）传承保护展演中心"</f>
        <v>       玉溪花灯戏（国家非物质文化遗产）传承保护展演中心</v>
      </c>
      <c r="B71" s="153" t="s">
        <v>261</v>
      </c>
      <c r="C71" s="153" t="s">
        <v>160</v>
      </c>
      <c r="D71" s="153" t="s">
        <v>87</v>
      </c>
      <c r="E71" s="153" t="s">
        <v>230</v>
      </c>
      <c r="F71" s="153" t="s">
        <v>162</v>
      </c>
      <c r="G71" s="153" t="s">
        <v>163</v>
      </c>
      <c r="H71" s="156">
        <v>3606200</v>
      </c>
      <c r="I71" s="64">
        <v>3606200</v>
      </c>
      <c r="J71" s="64">
        <v>3606200</v>
      </c>
      <c r="K71" s="153"/>
      <c r="L71" s="64"/>
      <c r="M71" s="153"/>
      <c r="N71" s="64"/>
      <c r="O71" s="64"/>
      <c r="P71" s="153"/>
      <c r="Q71" s="64"/>
      <c r="R71" s="64"/>
      <c r="S71" s="64"/>
      <c r="T71" s="64"/>
      <c r="U71" s="64"/>
      <c r="V71" s="64"/>
      <c r="W71" s="64"/>
    </row>
    <row r="72" ht="20.25" customHeight="1" spans="1:23">
      <c r="A72" s="153" t="str">
        <f t="shared" si="2"/>
        <v>       玉溪花灯戏（国家非物质文化遗产）传承保护展演中心</v>
      </c>
      <c r="B72" s="153" t="s">
        <v>262</v>
      </c>
      <c r="C72" s="153" t="s">
        <v>165</v>
      </c>
      <c r="D72" s="153" t="s">
        <v>87</v>
      </c>
      <c r="E72" s="153" t="s">
        <v>230</v>
      </c>
      <c r="F72" s="153" t="s">
        <v>162</v>
      </c>
      <c r="G72" s="153" t="s">
        <v>163</v>
      </c>
      <c r="H72" s="156">
        <v>1825000</v>
      </c>
      <c r="I72" s="64">
        <v>1825000</v>
      </c>
      <c r="J72" s="64"/>
      <c r="K72" s="153"/>
      <c r="L72" s="64">
        <v>1825000</v>
      </c>
      <c r="M72" s="153"/>
      <c r="N72" s="64"/>
      <c r="O72" s="64"/>
      <c r="P72" s="153"/>
      <c r="Q72" s="64"/>
      <c r="R72" s="64"/>
      <c r="S72" s="64"/>
      <c r="T72" s="64"/>
      <c r="U72" s="64"/>
      <c r="V72" s="64"/>
      <c r="W72" s="64"/>
    </row>
    <row r="73" ht="20.25" customHeight="1" spans="1:23">
      <c r="A73" s="153" t="str">
        <f t="shared" si="2"/>
        <v>       玉溪花灯戏（国家非物质文化遗产）传承保护展演中心</v>
      </c>
      <c r="B73" s="153" t="s">
        <v>263</v>
      </c>
      <c r="C73" s="153" t="s">
        <v>167</v>
      </c>
      <c r="D73" s="153" t="s">
        <v>87</v>
      </c>
      <c r="E73" s="153" t="s">
        <v>230</v>
      </c>
      <c r="F73" s="153" t="s">
        <v>216</v>
      </c>
      <c r="G73" s="153" t="s">
        <v>217</v>
      </c>
      <c r="H73" s="156">
        <v>121500</v>
      </c>
      <c r="I73" s="64">
        <v>121500</v>
      </c>
      <c r="J73" s="64"/>
      <c r="K73" s="153"/>
      <c r="L73" s="64">
        <v>121500</v>
      </c>
      <c r="M73" s="153"/>
      <c r="N73" s="64"/>
      <c r="O73" s="64"/>
      <c r="P73" s="153"/>
      <c r="Q73" s="64"/>
      <c r="R73" s="64"/>
      <c r="S73" s="64"/>
      <c r="T73" s="64"/>
      <c r="U73" s="64"/>
      <c r="V73" s="64"/>
      <c r="W73" s="64"/>
    </row>
    <row r="74" ht="20.25" customHeight="1" spans="1:23">
      <c r="A74" s="153" t="str">
        <f t="shared" si="2"/>
        <v>       玉溪花灯戏（国家非物质文化遗产）传承保护展演中心</v>
      </c>
      <c r="B74" s="153" t="s">
        <v>264</v>
      </c>
      <c r="C74" s="153" t="s">
        <v>265</v>
      </c>
      <c r="D74" s="153" t="s">
        <v>98</v>
      </c>
      <c r="E74" s="153" t="s">
        <v>235</v>
      </c>
      <c r="F74" s="153" t="s">
        <v>236</v>
      </c>
      <c r="G74" s="153" t="s">
        <v>237</v>
      </c>
      <c r="H74" s="156">
        <v>924680</v>
      </c>
      <c r="I74" s="64">
        <v>924680</v>
      </c>
      <c r="J74" s="64">
        <v>924680</v>
      </c>
      <c r="K74" s="153"/>
      <c r="L74" s="64"/>
      <c r="M74" s="153"/>
      <c r="N74" s="64"/>
      <c r="O74" s="64"/>
      <c r="P74" s="153"/>
      <c r="Q74" s="64"/>
      <c r="R74" s="64"/>
      <c r="S74" s="64"/>
      <c r="T74" s="64"/>
      <c r="U74" s="64"/>
      <c r="V74" s="64"/>
      <c r="W74" s="64"/>
    </row>
    <row r="75" ht="20.25" customHeight="1" spans="1:23">
      <c r="A75" s="153" t="str">
        <f t="shared" si="2"/>
        <v>       玉溪花灯戏（国家非物质文化遗产）传承保护展演中心</v>
      </c>
      <c r="B75" s="153" t="s">
        <v>266</v>
      </c>
      <c r="C75" s="153" t="s">
        <v>267</v>
      </c>
      <c r="D75" s="153" t="s">
        <v>87</v>
      </c>
      <c r="E75" s="153" t="s">
        <v>230</v>
      </c>
      <c r="F75" s="153" t="s">
        <v>231</v>
      </c>
      <c r="G75" s="153" t="s">
        <v>232</v>
      </c>
      <c r="H75" s="156">
        <v>99240</v>
      </c>
      <c r="I75" s="64">
        <v>99240</v>
      </c>
      <c r="J75" s="64">
        <v>24810</v>
      </c>
      <c r="K75" s="153"/>
      <c r="L75" s="64">
        <v>74430</v>
      </c>
      <c r="M75" s="153"/>
      <c r="N75" s="64"/>
      <c r="O75" s="64"/>
      <c r="P75" s="153"/>
      <c r="Q75" s="64"/>
      <c r="R75" s="64"/>
      <c r="S75" s="64"/>
      <c r="T75" s="64"/>
      <c r="U75" s="64"/>
      <c r="V75" s="64"/>
      <c r="W75" s="64"/>
    </row>
    <row r="76" ht="20.25" customHeight="1" spans="1:23">
      <c r="A76" s="153" t="str">
        <f t="shared" si="2"/>
        <v>       玉溪花灯戏（国家非物质文化遗产）传承保护展演中心</v>
      </c>
      <c r="B76" s="153" t="s">
        <v>268</v>
      </c>
      <c r="C76" s="153" t="s">
        <v>185</v>
      </c>
      <c r="D76" s="153" t="s">
        <v>87</v>
      </c>
      <c r="E76" s="153" t="s">
        <v>230</v>
      </c>
      <c r="F76" s="153" t="s">
        <v>186</v>
      </c>
      <c r="G76" s="153" t="s">
        <v>187</v>
      </c>
      <c r="H76" s="156">
        <v>3455292</v>
      </c>
      <c r="I76" s="64">
        <v>3455292</v>
      </c>
      <c r="J76" s="64">
        <v>1511690.25</v>
      </c>
      <c r="K76" s="153"/>
      <c r="L76" s="64">
        <v>1943601.75</v>
      </c>
      <c r="M76" s="153"/>
      <c r="N76" s="64"/>
      <c r="O76" s="64"/>
      <c r="P76" s="153"/>
      <c r="Q76" s="64"/>
      <c r="R76" s="64"/>
      <c r="S76" s="64"/>
      <c r="T76" s="64"/>
      <c r="U76" s="64"/>
      <c r="V76" s="64"/>
      <c r="W76" s="64"/>
    </row>
    <row r="77" ht="20.25" customHeight="1" spans="1:23">
      <c r="A77" s="153" t="str">
        <f t="shared" si="2"/>
        <v>       玉溪花灯戏（国家非物质文化遗产）传承保护展演中心</v>
      </c>
      <c r="B77" s="153" t="s">
        <v>268</v>
      </c>
      <c r="C77" s="153" t="s">
        <v>185</v>
      </c>
      <c r="D77" s="153" t="s">
        <v>87</v>
      </c>
      <c r="E77" s="153" t="s">
        <v>230</v>
      </c>
      <c r="F77" s="153" t="s">
        <v>188</v>
      </c>
      <c r="G77" s="153" t="s">
        <v>189</v>
      </c>
      <c r="H77" s="156">
        <v>696</v>
      </c>
      <c r="I77" s="64">
        <v>696</v>
      </c>
      <c r="J77" s="64">
        <v>304.5</v>
      </c>
      <c r="K77" s="153"/>
      <c r="L77" s="64">
        <v>391.5</v>
      </c>
      <c r="M77" s="153"/>
      <c r="N77" s="64"/>
      <c r="O77" s="64"/>
      <c r="P77" s="153"/>
      <c r="Q77" s="64"/>
      <c r="R77" s="64"/>
      <c r="S77" s="64"/>
      <c r="T77" s="64"/>
      <c r="U77" s="64"/>
      <c r="V77" s="64"/>
      <c r="W77" s="64"/>
    </row>
    <row r="78" ht="20.25" customHeight="1" spans="1:23">
      <c r="A78" s="153" t="str">
        <f t="shared" si="2"/>
        <v>       玉溪花灯戏（国家非物质文化遗产）传承保护展演中心</v>
      </c>
      <c r="B78" s="153" t="s">
        <v>268</v>
      </c>
      <c r="C78" s="153" t="s">
        <v>185</v>
      </c>
      <c r="D78" s="153" t="s">
        <v>87</v>
      </c>
      <c r="E78" s="153" t="s">
        <v>230</v>
      </c>
      <c r="F78" s="153" t="s">
        <v>162</v>
      </c>
      <c r="G78" s="153" t="s">
        <v>163</v>
      </c>
      <c r="H78" s="156">
        <v>1217640</v>
      </c>
      <c r="I78" s="64">
        <v>1217640</v>
      </c>
      <c r="J78" s="64">
        <v>532717.5</v>
      </c>
      <c r="K78" s="153"/>
      <c r="L78" s="64">
        <v>684922.5</v>
      </c>
      <c r="M78" s="153"/>
      <c r="N78" s="64"/>
      <c r="O78" s="64"/>
      <c r="P78" s="153"/>
      <c r="Q78" s="64"/>
      <c r="R78" s="64"/>
      <c r="S78" s="64"/>
      <c r="T78" s="64"/>
      <c r="U78" s="64"/>
      <c r="V78" s="64"/>
      <c r="W78" s="64"/>
    </row>
    <row r="79" ht="20.25" customHeight="1" spans="1:23">
      <c r="A79" s="153" t="str">
        <f t="shared" si="2"/>
        <v>       玉溪花灯戏（国家非物质文化遗产）传承保护展演中心</v>
      </c>
      <c r="B79" s="153" t="s">
        <v>268</v>
      </c>
      <c r="C79" s="153" t="s">
        <v>185</v>
      </c>
      <c r="D79" s="153" t="s">
        <v>110</v>
      </c>
      <c r="E79" s="153" t="s">
        <v>190</v>
      </c>
      <c r="F79" s="153" t="s">
        <v>188</v>
      </c>
      <c r="G79" s="153" t="s">
        <v>189</v>
      </c>
      <c r="H79" s="156">
        <v>44916</v>
      </c>
      <c r="I79" s="64">
        <v>44916</v>
      </c>
      <c r="J79" s="64"/>
      <c r="K79" s="153"/>
      <c r="L79" s="64">
        <v>44916</v>
      </c>
      <c r="M79" s="153"/>
      <c r="N79" s="64"/>
      <c r="O79" s="64"/>
      <c r="P79" s="153"/>
      <c r="Q79" s="64"/>
      <c r="R79" s="64"/>
      <c r="S79" s="64"/>
      <c r="T79" s="64"/>
      <c r="U79" s="64"/>
      <c r="V79" s="64"/>
      <c r="W79" s="64"/>
    </row>
    <row r="80" ht="20.25" customHeight="1" spans="1:23">
      <c r="A80" s="153" t="str">
        <f t="shared" si="2"/>
        <v>       玉溪花灯戏（国家非物质文化遗产）传承保护展演中心</v>
      </c>
      <c r="B80" s="153" t="s">
        <v>269</v>
      </c>
      <c r="C80" s="153" t="s">
        <v>211</v>
      </c>
      <c r="D80" s="153" t="s">
        <v>87</v>
      </c>
      <c r="E80" s="153" t="s">
        <v>230</v>
      </c>
      <c r="F80" s="153" t="s">
        <v>168</v>
      </c>
      <c r="G80" s="153" t="s">
        <v>169</v>
      </c>
      <c r="H80" s="156">
        <v>56079</v>
      </c>
      <c r="I80" s="64">
        <v>56079</v>
      </c>
      <c r="J80" s="64">
        <v>11005</v>
      </c>
      <c r="K80" s="153"/>
      <c r="L80" s="64">
        <v>45074</v>
      </c>
      <c r="M80" s="153"/>
      <c r="N80" s="64"/>
      <c r="O80" s="64"/>
      <c r="P80" s="153"/>
      <c r="Q80" s="64"/>
      <c r="R80" s="64"/>
      <c r="S80" s="64"/>
      <c r="T80" s="64"/>
      <c r="U80" s="64"/>
      <c r="V80" s="64"/>
      <c r="W80" s="64"/>
    </row>
    <row r="81" ht="20.25" customHeight="1" spans="1:23">
      <c r="A81" s="153" t="str">
        <f t="shared" si="2"/>
        <v>       玉溪花灯戏（国家非物质文化遗产）传承保护展演中心</v>
      </c>
      <c r="B81" s="153" t="s">
        <v>269</v>
      </c>
      <c r="C81" s="153" t="s">
        <v>211</v>
      </c>
      <c r="D81" s="153" t="s">
        <v>87</v>
      </c>
      <c r="E81" s="153" t="s">
        <v>230</v>
      </c>
      <c r="F81" s="153" t="s">
        <v>245</v>
      </c>
      <c r="G81" s="153" t="s">
        <v>246</v>
      </c>
      <c r="H81" s="156">
        <v>5000</v>
      </c>
      <c r="I81" s="64">
        <v>5000</v>
      </c>
      <c r="J81" s="64">
        <v>1250</v>
      </c>
      <c r="K81" s="153"/>
      <c r="L81" s="64">
        <v>3750</v>
      </c>
      <c r="M81" s="153"/>
      <c r="N81" s="64"/>
      <c r="O81" s="64"/>
      <c r="P81" s="153"/>
      <c r="Q81" s="64"/>
      <c r="R81" s="64"/>
      <c r="S81" s="64"/>
      <c r="T81" s="64"/>
      <c r="U81" s="64"/>
      <c r="V81" s="64"/>
      <c r="W81" s="64"/>
    </row>
    <row r="82" ht="20.25" customHeight="1" spans="1:23">
      <c r="A82" s="153" t="str">
        <f t="shared" si="2"/>
        <v>       玉溪花灯戏（国家非物质文化遗产）传承保护展演中心</v>
      </c>
      <c r="B82" s="153" t="s">
        <v>269</v>
      </c>
      <c r="C82" s="153" t="s">
        <v>211</v>
      </c>
      <c r="D82" s="153" t="s">
        <v>87</v>
      </c>
      <c r="E82" s="153" t="s">
        <v>230</v>
      </c>
      <c r="F82" s="153" t="s">
        <v>247</v>
      </c>
      <c r="G82" s="153" t="s">
        <v>248</v>
      </c>
      <c r="H82" s="156">
        <v>23000</v>
      </c>
      <c r="I82" s="64">
        <v>23000</v>
      </c>
      <c r="J82" s="64">
        <v>5750</v>
      </c>
      <c r="K82" s="153"/>
      <c r="L82" s="64">
        <v>17250</v>
      </c>
      <c r="M82" s="153"/>
      <c r="N82" s="64"/>
      <c r="O82" s="64"/>
      <c r="P82" s="153"/>
      <c r="Q82" s="64"/>
      <c r="R82" s="64"/>
      <c r="S82" s="64"/>
      <c r="T82" s="64"/>
      <c r="U82" s="64"/>
      <c r="V82" s="64"/>
      <c r="W82" s="64"/>
    </row>
    <row r="83" ht="20.25" customHeight="1" spans="1:23">
      <c r="A83" s="153" t="str">
        <f t="shared" si="2"/>
        <v>       玉溪花灯戏（国家非物质文化遗产）传承保护展演中心</v>
      </c>
      <c r="B83" s="153" t="s">
        <v>269</v>
      </c>
      <c r="C83" s="153" t="s">
        <v>211</v>
      </c>
      <c r="D83" s="153" t="s">
        <v>87</v>
      </c>
      <c r="E83" s="153" t="s">
        <v>230</v>
      </c>
      <c r="F83" s="153" t="s">
        <v>212</v>
      </c>
      <c r="G83" s="153" t="s">
        <v>213</v>
      </c>
      <c r="H83" s="156">
        <v>6000</v>
      </c>
      <c r="I83" s="64">
        <v>6000</v>
      </c>
      <c r="J83" s="64">
        <v>1500</v>
      </c>
      <c r="K83" s="153"/>
      <c r="L83" s="64">
        <v>4500</v>
      </c>
      <c r="M83" s="153"/>
      <c r="N83" s="64"/>
      <c r="O83" s="64"/>
      <c r="P83" s="153"/>
      <c r="Q83" s="64"/>
      <c r="R83" s="64"/>
      <c r="S83" s="64"/>
      <c r="T83" s="64"/>
      <c r="U83" s="64"/>
      <c r="V83" s="64"/>
      <c r="W83" s="64"/>
    </row>
    <row r="84" ht="20.25" customHeight="1" spans="1:23">
      <c r="A84" s="153" t="str">
        <f t="shared" si="2"/>
        <v>       玉溪花灯戏（国家非物质文化遗产）传承保护展演中心</v>
      </c>
      <c r="B84" s="153" t="s">
        <v>269</v>
      </c>
      <c r="C84" s="153" t="s">
        <v>211</v>
      </c>
      <c r="D84" s="153" t="s">
        <v>87</v>
      </c>
      <c r="E84" s="153" t="s">
        <v>230</v>
      </c>
      <c r="F84" s="153" t="s">
        <v>170</v>
      </c>
      <c r="G84" s="153" t="s">
        <v>171</v>
      </c>
      <c r="H84" s="156">
        <v>140000</v>
      </c>
      <c r="I84" s="64">
        <v>140000</v>
      </c>
      <c r="J84" s="64">
        <v>35000</v>
      </c>
      <c r="K84" s="153"/>
      <c r="L84" s="64">
        <v>105000</v>
      </c>
      <c r="M84" s="153"/>
      <c r="N84" s="64"/>
      <c r="O84" s="64"/>
      <c r="P84" s="153"/>
      <c r="Q84" s="64"/>
      <c r="R84" s="64"/>
      <c r="S84" s="64"/>
      <c r="T84" s="64"/>
      <c r="U84" s="64"/>
      <c r="V84" s="64"/>
      <c r="W84" s="64"/>
    </row>
    <row r="85" ht="20.25" customHeight="1" spans="1:23">
      <c r="A85" s="153" t="str">
        <f t="shared" si="2"/>
        <v>       玉溪花灯戏（国家非物质文化遗产）传承保护展演中心</v>
      </c>
      <c r="B85" s="153" t="s">
        <v>269</v>
      </c>
      <c r="C85" s="153" t="s">
        <v>211</v>
      </c>
      <c r="D85" s="153" t="s">
        <v>87</v>
      </c>
      <c r="E85" s="153" t="s">
        <v>230</v>
      </c>
      <c r="F85" s="153" t="s">
        <v>214</v>
      </c>
      <c r="G85" s="153" t="s">
        <v>215</v>
      </c>
      <c r="H85" s="156">
        <v>20000</v>
      </c>
      <c r="I85" s="64">
        <v>20000</v>
      </c>
      <c r="J85" s="64">
        <v>5000</v>
      </c>
      <c r="K85" s="153"/>
      <c r="L85" s="64">
        <v>15000</v>
      </c>
      <c r="M85" s="153"/>
      <c r="N85" s="64"/>
      <c r="O85" s="64"/>
      <c r="P85" s="153"/>
      <c r="Q85" s="64"/>
      <c r="R85" s="64"/>
      <c r="S85" s="64"/>
      <c r="T85" s="64"/>
      <c r="U85" s="64"/>
      <c r="V85" s="64"/>
      <c r="W85" s="64"/>
    </row>
    <row r="86" ht="20.25" customHeight="1" spans="1:23">
      <c r="A86" s="153" t="str">
        <f t="shared" si="2"/>
        <v>       玉溪花灯戏（国家非物质文化遗产）传承保护展演中心</v>
      </c>
      <c r="B86" s="153" t="s">
        <v>269</v>
      </c>
      <c r="C86" s="153" t="s">
        <v>211</v>
      </c>
      <c r="D86" s="153" t="s">
        <v>87</v>
      </c>
      <c r="E86" s="153" t="s">
        <v>230</v>
      </c>
      <c r="F86" s="153" t="s">
        <v>249</v>
      </c>
      <c r="G86" s="153" t="s">
        <v>250</v>
      </c>
      <c r="H86" s="156">
        <v>40000</v>
      </c>
      <c r="I86" s="64">
        <v>40000</v>
      </c>
      <c r="J86" s="64">
        <v>10000</v>
      </c>
      <c r="K86" s="153"/>
      <c r="L86" s="64">
        <v>30000</v>
      </c>
      <c r="M86" s="153"/>
      <c r="N86" s="64"/>
      <c r="O86" s="64"/>
      <c r="P86" s="153"/>
      <c r="Q86" s="64"/>
      <c r="R86" s="64"/>
      <c r="S86" s="64"/>
      <c r="T86" s="64"/>
      <c r="U86" s="64"/>
      <c r="V86" s="64"/>
      <c r="W86" s="64"/>
    </row>
    <row r="87" ht="20.25" customHeight="1" spans="1:23">
      <c r="A87" s="153" t="str">
        <f t="shared" si="2"/>
        <v>       玉溪花灯戏（国家非物质文化遗产）传承保护展演中心</v>
      </c>
      <c r="B87" s="153" t="s">
        <v>269</v>
      </c>
      <c r="C87" s="153" t="s">
        <v>211</v>
      </c>
      <c r="D87" s="153" t="s">
        <v>87</v>
      </c>
      <c r="E87" s="153" t="s">
        <v>230</v>
      </c>
      <c r="F87" s="153" t="s">
        <v>270</v>
      </c>
      <c r="G87" s="153" t="s">
        <v>271</v>
      </c>
      <c r="H87" s="156">
        <v>150000</v>
      </c>
      <c r="I87" s="64">
        <v>150000</v>
      </c>
      <c r="J87" s="64">
        <v>37500</v>
      </c>
      <c r="K87" s="153"/>
      <c r="L87" s="64">
        <v>112500</v>
      </c>
      <c r="M87" s="153"/>
      <c r="N87" s="64"/>
      <c r="O87" s="64"/>
      <c r="P87" s="153"/>
      <c r="Q87" s="64"/>
      <c r="R87" s="64"/>
      <c r="S87" s="64"/>
      <c r="T87" s="64"/>
      <c r="U87" s="64"/>
      <c r="V87" s="64"/>
      <c r="W87" s="64"/>
    </row>
    <row r="88" ht="20.25" customHeight="1" spans="1:23">
      <c r="A88" s="153" t="str">
        <f t="shared" si="2"/>
        <v>       玉溪花灯戏（国家非物质文化遗产）传承保护展演中心</v>
      </c>
      <c r="B88" s="153" t="s">
        <v>269</v>
      </c>
      <c r="C88" s="153" t="s">
        <v>211</v>
      </c>
      <c r="D88" s="153" t="s">
        <v>87</v>
      </c>
      <c r="E88" s="153" t="s">
        <v>230</v>
      </c>
      <c r="F88" s="153" t="s">
        <v>216</v>
      </c>
      <c r="G88" s="153" t="s">
        <v>217</v>
      </c>
      <c r="H88" s="156">
        <v>60000</v>
      </c>
      <c r="I88" s="64">
        <v>60000</v>
      </c>
      <c r="J88" s="64">
        <v>15000</v>
      </c>
      <c r="K88" s="153"/>
      <c r="L88" s="64">
        <v>45000</v>
      </c>
      <c r="M88" s="153"/>
      <c r="N88" s="64"/>
      <c r="O88" s="64"/>
      <c r="P88" s="153"/>
      <c r="Q88" s="64"/>
      <c r="R88" s="64"/>
      <c r="S88" s="64"/>
      <c r="T88" s="64"/>
      <c r="U88" s="64"/>
      <c r="V88" s="64"/>
      <c r="W88" s="64"/>
    </row>
    <row r="89" ht="20.25" customHeight="1" spans="1:23">
      <c r="A89" s="153" t="str">
        <f t="shared" si="2"/>
        <v>       玉溪花灯戏（国家非物质文化遗产）传承保护展演中心</v>
      </c>
      <c r="B89" s="153" t="s">
        <v>269</v>
      </c>
      <c r="C89" s="153" t="s">
        <v>211</v>
      </c>
      <c r="D89" s="153" t="s">
        <v>87</v>
      </c>
      <c r="E89" s="153" t="s">
        <v>230</v>
      </c>
      <c r="F89" s="153" t="s">
        <v>218</v>
      </c>
      <c r="G89" s="153" t="s">
        <v>219</v>
      </c>
      <c r="H89" s="156">
        <v>73000</v>
      </c>
      <c r="I89" s="64">
        <v>73000</v>
      </c>
      <c r="J89" s="64">
        <v>18250</v>
      </c>
      <c r="K89" s="153"/>
      <c r="L89" s="64">
        <v>54750</v>
      </c>
      <c r="M89" s="153"/>
      <c r="N89" s="64"/>
      <c r="O89" s="64"/>
      <c r="P89" s="153"/>
      <c r="Q89" s="64"/>
      <c r="R89" s="64"/>
      <c r="S89" s="64"/>
      <c r="T89" s="64"/>
      <c r="U89" s="64"/>
      <c r="V89" s="64"/>
      <c r="W89" s="64"/>
    </row>
    <row r="90" ht="20.25" customHeight="1" spans="1:23">
      <c r="A90" s="153" t="str">
        <f t="shared" si="2"/>
        <v>       玉溪花灯戏（国家非物质文化遗产）传承保护展演中心</v>
      </c>
      <c r="B90" s="153" t="s">
        <v>269</v>
      </c>
      <c r="C90" s="153" t="s">
        <v>211</v>
      </c>
      <c r="D90" s="153" t="s">
        <v>87</v>
      </c>
      <c r="E90" s="153" t="s">
        <v>230</v>
      </c>
      <c r="F90" s="153" t="s">
        <v>220</v>
      </c>
      <c r="G90" s="153" t="s">
        <v>221</v>
      </c>
      <c r="H90" s="156">
        <v>40000</v>
      </c>
      <c r="I90" s="64">
        <v>40000</v>
      </c>
      <c r="J90" s="64">
        <v>10000</v>
      </c>
      <c r="K90" s="153"/>
      <c r="L90" s="64">
        <v>30000</v>
      </c>
      <c r="M90" s="153"/>
      <c r="N90" s="64"/>
      <c r="O90" s="64"/>
      <c r="P90" s="153"/>
      <c r="Q90" s="64"/>
      <c r="R90" s="64"/>
      <c r="S90" s="64"/>
      <c r="T90" s="64"/>
      <c r="U90" s="64"/>
      <c r="V90" s="64"/>
      <c r="W90" s="64"/>
    </row>
    <row r="91" ht="20.25" customHeight="1" spans="1:23">
      <c r="A91" s="153" t="str">
        <f t="shared" si="2"/>
        <v>       玉溪花灯戏（国家非物质文化遗产）传承保护展演中心</v>
      </c>
      <c r="B91" s="153" t="s">
        <v>269</v>
      </c>
      <c r="C91" s="153" t="s">
        <v>211</v>
      </c>
      <c r="D91" s="153" t="s">
        <v>87</v>
      </c>
      <c r="E91" s="153" t="s">
        <v>230</v>
      </c>
      <c r="F91" s="153" t="s">
        <v>174</v>
      </c>
      <c r="G91" s="153" t="s">
        <v>175</v>
      </c>
      <c r="H91" s="156">
        <v>23061</v>
      </c>
      <c r="I91" s="64">
        <v>23061</v>
      </c>
      <c r="J91" s="64">
        <v>5765.25</v>
      </c>
      <c r="K91" s="153"/>
      <c r="L91" s="64">
        <v>17295.75</v>
      </c>
      <c r="M91" s="153"/>
      <c r="N91" s="64"/>
      <c r="O91" s="64"/>
      <c r="P91" s="153"/>
      <c r="Q91" s="64"/>
      <c r="R91" s="64"/>
      <c r="S91" s="64"/>
      <c r="T91" s="64"/>
      <c r="U91" s="64"/>
      <c r="V91" s="64"/>
      <c r="W91" s="64"/>
    </row>
    <row r="92" ht="20.25" customHeight="1" spans="1:23">
      <c r="A92" s="153" t="str">
        <f t="shared" si="2"/>
        <v>       玉溪花灯戏（国家非物质文化遗产）传承保护展演中心</v>
      </c>
      <c r="B92" s="153" t="s">
        <v>269</v>
      </c>
      <c r="C92" s="153" t="s">
        <v>211</v>
      </c>
      <c r="D92" s="153" t="s">
        <v>87</v>
      </c>
      <c r="E92" s="153" t="s">
        <v>230</v>
      </c>
      <c r="F92" s="153" t="s">
        <v>272</v>
      </c>
      <c r="G92" s="153" t="s">
        <v>273</v>
      </c>
      <c r="H92" s="156">
        <v>36000</v>
      </c>
      <c r="I92" s="64">
        <v>36000</v>
      </c>
      <c r="J92" s="64"/>
      <c r="K92" s="153"/>
      <c r="L92" s="64">
        <v>36000</v>
      </c>
      <c r="M92" s="153"/>
      <c r="N92" s="64"/>
      <c r="O92" s="64"/>
      <c r="P92" s="153"/>
      <c r="Q92" s="64"/>
      <c r="R92" s="64"/>
      <c r="S92" s="64"/>
      <c r="T92" s="64"/>
      <c r="U92" s="64"/>
      <c r="V92" s="64"/>
      <c r="W92" s="64"/>
    </row>
    <row r="93" ht="20.25" customHeight="1" spans="1:23">
      <c r="A93" s="153" t="str">
        <f t="shared" si="2"/>
        <v>       玉溪花灯戏（国家非物质文化遗产）传承保护展演中心</v>
      </c>
      <c r="B93" s="153" t="s">
        <v>269</v>
      </c>
      <c r="C93" s="153" t="s">
        <v>211</v>
      </c>
      <c r="D93" s="153" t="s">
        <v>87</v>
      </c>
      <c r="E93" s="153" t="s">
        <v>230</v>
      </c>
      <c r="F93" s="153" t="s">
        <v>274</v>
      </c>
      <c r="G93" s="153" t="s">
        <v>275</v>
      </c>
      <c r="H93" s="156">
        <v>17360</v>
      </c>
      <c r="I93" s="64">
        <v>17360</v>
      </c>
      <c r="J93" s="64">
        <v>4340</v>
      </c>
      <c r="K93" s="153"/>
      <c r="L93" s="64">
        <v>13020</v>
      </c>
      <c r="M93" s="153"/>
      <c r="N93" s="64"/>
      <c r="O93" s="64"/>
      <c r="P93" s="153"/>
      <c r="Q93" s="64"/>
      <c r="R93" s="64"/>
      <c r="S93" s="64"/>
      <c r="T93" s="64"/>
      <c r="U93" s="64"/>
      <c r="V93" s="64"/>
      <c r="W93" s="64"/>
    </row>
    <row r="94" ht="20.25" customHeight="1" spans="1:23">
      <c r="A94" s="153" t="str">
        <f t="shared" si="2"/>
        <v>       玉溪花灯戏（国家非物质文化遗产）传承保护展演中心</v>
      </c>
      <c r="B94" s="153" t="s">
        <v>269</v>
      </c>
      <c r="C94" s="153" t="s">
        <v>211</v>
      </c>
      <c r="D94" s="153" t="s">
        <v>96</v>
      </c>
      <c r="E94" s="153" t="s">
        <v>178</v>
      </c>
      <c r="F94" s="153" t="s">
        <v>174</v>
      </c>
      <c r="G94" s="153" t="s">
        <v>175</v>
      </c>
      <c r="H94" s="156">
        <v>30000</v>
      </c>
      <c r="I94" s="64">
        <v>30000</v>
      </c>
      <c r="J94" s="64">
        <v>30000</v>
      </c>
      <c r="K94" s="153"/>
      <c r="L94" s="64"/>
      <c r="M94" s="153"/>
      <c r="N94" s="64"/>
      <c r="O94" s="64"/>
      <c r="P94" s="153"/>
      <c r="Q94" s="64"/>
      <c r="R94" s="64"/>
      <c r="S94" s="64"/>
      <c r="T94" s="64"/>
      <c r="U94" s="64"/>
      <c r="V94" s="64"/>
      <c r="W94" s="64"/>
    </row>
    <row r="95" ht="20.25" customHeight="1" spans="1:23">
      <c r="A95" s="153" t="str">
        <f t="shared" si="2"/>
        <v>       玉溪花灯戏（国家非物质文化遗产）传承保护展演中心</v>
      </c>
      <c r="B95" s="153" t="s">
        <v>276</v>
      </c>
      <c r="C95" s="153" t="s">
        <v>192</v>
      </c>
      <c r="D95" s="153" t="s">
        <v>87</v>
      </c>
      <c r="E95" s="153" t="s">
        <v>230</v>
      </c>
      <c r="F95" s="153" t="s">
        <v>193</v>
      </c>
      <c r="G95" s="153" t="s">
        <v>194</v>
      </c>
      <c r="H95" s="156">
        <v>50773.56</v>
      </c>
      <c r="I95" s="64">
        <v>50773.56</v>
      </c>
      <c r="J95" s="64">
        <v>12693.39</v>
      </c>
      <c r="K95" s="153"/>
      <c r="L95" s="64">
        <v>38080.17</v>
      </c>
      <c r="M95" s="153"/>
      <c r="N95" s="64"/>
      <c r="O95" s="64"/>
      <c r="P95" s="153"/>
      <c r="Q95" s="64"/>
      <c r="R95" s="64"/>
      <c r="S95" s="64"/>
      <c r="T95" s="64"/>
      <c r="U95" s="64"/>
      <c r="V95" s="64"/>
      <c r="W95" s="64"/>
    </row>
    <row r="96" ht="20.25" customHeight="1" spans="1:23">
      <c r="A96" s="153" t="str">
        <f t="shared" si="2"/>
        <v>       玉溪花灯戏（国家非物质文化遗产）传承保护展演中心</v>
      </c>
      <c r="B96" s="153" t="s">
        <v>276</v>
      </c>
      <c r="C96" s="153" t="s">
        <v>192</v>
      </c>
      <c r="D96" s="153" t="s">
        <v>97</v>
      </c>
      <c r="E96" s="153" t="s">
        <v>195</v>
      </c>
      <c r="F96" s="153" t="s">
        <v>196</v>
      </c>
      <c r="G96" s="153" t="s">
        <v>197</v>
      </c>
      <c r="H96" s="156">
        <v>1114467.84</v>
      </c>
      <c r="I96" s="64">
        <v>1114467.84</v>
      </c>
      <c r="J96" s="64">
        <v>278616.96</v>
      </c>
      <c r="K96" s="153"/>
      <c r="L96" s="64">
        <v>835850.88</v>
      </c>
      <c r="M96" s="153"/>
      <c r="N96" s="64"/>
      <c r="O96" s="64"/>
      <c r="P96" s="153"/>
      <c r="Q96" s="64"/>
      <c r="R96" s="64"/>
      <c r="S96" s="64"/>
      <c r="T96" s="64"/>
      <c r="U96" s="64"/>
      <c r="V96" s="64"/>
      <c r="W96" s="64"/>
    </row>
    <row r="97" ht="20.25" customHeight="1" spans="1:23">
      <c r="A97" s="153" t="str">
        <f t="shared" si="2"/>
        <v>       玉溪花灯戏（国家非物质文化遗产）传承保护展演中心</v>
      </c>
      <c r="B97" s="153" t="s">
        <v>276</v>
      </c>
      <c r="C97" s="153" t="s">
        <v>192</v>
      </c>
      <c r="D97" s="153" t="s">
        <v>104</v>
      </c>
      <c r="E97" s="153" t="s">
        <v>198</v>
      </c>
      <c r="F97" s="153" t="s">
        <v>199</v>
      </c>
      <c r="G97" s="153" t="s">
        <v>200</v>
      </c>
      <c r="H97" s="156">
        <v>578130.19</v>
      </c>
      <c r="I97" s="64">
        <v>578130.19</v>
      </c>
      <c r="J97" s="64">
        <v>144532.55</v>
      </c>
      <c r="K97" s="153"/>
      <c r="L97" s="64">
        <v>433597.64</v>
      </c>
      <c r="M97" s="153"/>
      <c r="N97" s="64"/>
      <c r="O97" s="64"/>
      <c r="P97" s="153"/>
      <c r="Q97" s="64"/>
      <c r="R97" s="64"/>
      <c r="S97" s="64"/>
      <c r="T97" s="64"/>
      <c r="U97" s="64"/>
      <c r="V97" s="64"/>
      <c r="W97" s="64"/>
    </row>
    <row r="98" ht="20.25" customHeight="1" spans="1:23">
      <c r="A98" s="153" t="str">
        <f t="shared" si="2"/>
        <v>       玉溪花灯戏（国家非物质文化遗产）传承保护展演中心</v>
      </c>
      <c r="B98" s="153" t="s">
        <v>276</v>
      </c>
      <c r="C98" s="153" t="s">
        <v>192</v>
      </c>
      <c r="D98" s="153" t="s">
        <v>105</v>
      </c>
      <c r="E98" s="153" t="s">
        <v>201</v>
      </c>
      <c r="F98" s="153" t="s">
        <v>202</v>
      </c>
      <c r="G98" s="153" t="s">
        <v>203</v>
      </c>
      <c r="H98" s="156">
        <v>528271.2</v>
      </c>
      <c r="I98" s="64">
        <v>528271.2</v>
      </c>
      <c r="J98" s="64">
        <v>132067.8</v>
      </c>
      <c r="K98" s="153"/>
      <c r="L98" s="64">
        <v>396203.4</v>
      </c>
      <c r="M98" s="153"/>
      <c r="N98" s="64"/>
      <c r="O98" s="64"/>
      <c r="P98" s="153"/>
      <c r="Q98" s="64"/>
      <c r="R98" s="64"/>
      <c r="S98" s="64"/>
      <c r="T98" s="64"/>
      <c r="U98" s="64"/>
      <c r="V98" s="64"/>
      <c r="W98" s="64"/>
    </row>
    <row r="99" ht="20.25" customHeight="1" spans="1:23">
      <c r="A99" s="153" t="str">
        <f t="shared" si="2"/>
        <v>       玉溪花灯戏（国家非物质文化遗产）传承保护展演中心</v>
      </c>
      <c r="B99" s="153" t="s">
        <v>276</v>
      </c>
      <c r="C99" s="153" t="s">
        <v>192</v>
      </c>
      <c r="D99" s="153" t="s">
        <v>106</v>
      </c>
      <c r="E99" s="153" t="s">
        <v>204</v>
      </c>
      <c r="F99" s="153" t="s">
        <v>193</v>
      </c>
      <c r="G99" s="153" t="s">
        <v>194</v>
      </c>
      <c r="H99" s="156">
        <v>70870.24</v>
      </c>
      <c r="I99" s="64">
        <v>70870.24</v>
      </c>
      <c r="J99" s="64">
        <v>49451.56</v>
      </c>
      <c r="K99" s="153"/>
      <c r="L99" s="64">
        <v>21418.68</v>
      </c>
      <c r="M99" s="153"/>
      <c r="N99" s="64"/>
      <c r="O99" s="64"/>
      <c r="P99" s="153"/>
      <c r="Q99" s="64"/>
      <c r="R99" s="64"/>
      <c r="S99" s="64"/>
      <c r="T99" s="64"/>
      <c r="U99" s="64"/>
      <c r="V99" s="64"/>
      <c r="W99" s="64"/>
    </row>
    <row r="100" ht="20.25" customHeight="1" spans="1:23">
      <c r="A100" s="153" t="str">
        <f t="shared" si="2"/>
        <v>       玉溪花灯戏（国家非物质文化遗产）传承保护展演中心</v>
      </c>
      <c r="B100" s="153" t="s">
        <v>277</v>
      </c>
      <c r="C100" s="153" t="s">
        <v>206</v>
      </c>
      <c r="D100" s="153" t="s">
        <v>109</v>
      </c>
      <c r="E100" s="153" t="s">
        <v>206</v>
      </c>
      <c r="F100" s="153" t="s">
        <v>207</v>
      </c>
      <c r="G100" s="153" t="s">
        <v>206</v>
      </c>
      <c r="H100" s="156">
        <v>1189236</v>
      </c>
      <c r="I100" s="64">
        <v>1189236</v>
      </c>
      <c r="J100" s="64">
        <v>297309</v>
      </c>
      <c r="K100" s="153"/>
      <c r="L100" s="64">
        <v>891927</v>
      </c>
      <c r="M100" s="153"/>
      <c r="N100" s="64"/>
      <c r="O100" s="64"/>
      <c r="P100" s="153"/>
      <c r="Q100" s="64"/>
      <c r="R100" s="64"/>
      <c r="S100" s="64"/>
      <c r="T100" s="64"/>
      <c r="U100" s="64"/>
      <c r="V100" s="64"/>
      <c r="W100" s="64"/>
    </row>
    <row r="101" ht="20.25" customHeight="1" spans="1:23">
      <c r="A101" s="153" t="str">
        <f t="shared" si="2"/>
        <v>       玉溪花灯戏（国家非物质文化遗产）传承保护展演中心</v>
      </c>
      <c r="B101" s="153" t="s">
        <v>278</v>
      </c>
      <c r="C101" s="153" t="s">
        <v>177</v>
      </c>
      <c r="D101" s="153" t="s">
        <v>96</v>
      </c>
      <c r="E101" s="153" t="s">
        <v>178</v>
      </c>
      <c r="F101" s="153" t="s">
        <v>179</v>
      </c>
      <c r="G101" s="153" t="s">
        <v>180</v>
      </c>
      <c r="H101" s="156">
        <v>1320000</v>
      </c>
      <c r="I101" s="64">
        <v>1320000</v>
      </c>
      <c r="J101" s="64">
        <v>1320000</v>
      </c>
      <c r="K101" s="153"/>
      <c r="L101" s="64"/>
      <c r="M101" s="153"/>
      <c r="N101" s="64"/>
      <c r="O101" s="64"/>
      <c r="P101" s="153"/>
      <c r="Q101" s="64"/>
      <c r="R101" s="64"/>
      <c r="S101" s="64"/>
      <c r="T101" s="64"/>
      <c r="U101" s="64"/>
      <c r="V101" s="64"/>
      <c r="W101" s="64"/>
    </row>
    <row r="102" ht="20.25" customHeight="1" spans="1:23">
      <c r="A102" s="153" t="str">
        <f t="shared" si="2"/>
        <v>       玉溪花灯戏（国家非物质文化遗产）传承保护展演中心</v>
      </c>
      <c r="B102" s="153" t="s">
        <v>279</v>
      </c>
      <c r="C102" s="153" t="s">
        <v>252</v>
      </c>
      <c r="D102" s="153" t="s">
        <v>87</v>
      </c>
      <c r="E102" s="153" t="s">
        <v>230</v>
      </c>
      <c r="F102" s="153" t="s">
        <v>253</v>
      </c>
      <c r="G102" s="153" t="s">
        <v>254</v>
      </c>
      <c r="H102" s="156">
        <v>13100</v>
      </c>
      <c r="I102" s="64">
        <v>13100</v>
      </c>
      <c r="J102" s="64"/>
      <c r="K102" s="153"/>
      <c r="L102" s="64">
        <v>13100</v>
      </c>
      <c r="M102" s="153"/>
      <c r="N102" s="64"/>
      <c r="O102" s="64"/>
      <c r="P102" s="153"/>
      <c r="Q102" s="64"/>
      <c r="R102" s="64"/>
      <c r="S102" s="64"/>
      <c r="T102" s="64"/>
      <c r="U102" s="64"/>
      <c r="V102" s="64"/>
      <c r="W102" s="64"/>
    </row>
    <row r="103" ht="20.25" customHeight="1" spans="1:23">
      <c r="A103" s="153" t="str">
        <f t="shared" si="2"/>
        <v>       玉溪花灯戏（国家非物质文化遗产）传承保护展演中心</v>
      </c>
      <c r="B103" s="153" t="s">
        <v>280</v>
      </c>
      <c r="C103" s="153" t="s">
        <v>182</v>
      </c>
      <c r="D103" s="153" t="s">
        <v>87</v>
      </c>
      <c r="E103" s="153" t="s">
        <v>230</v>
      </c>
      <c r="F103" s="153" t="s">
        <v>183</v>
      </c>
      <c r="G103" s="153" t="s">
        <v>182</v>
      </c>
      <c r="H103" s="156">
        <v>140220.72</v>
      </c>
      <c r="I103" s="64">
        <v>140220.72</v>
      </c>
      <c r="J103" s="64"/>
      <c r="K103" s="153"/>
      <c r="L103" s="64">
        <v>140220.72</v>
      </c>
      <c r="M103" s="153"/>
      <c r="N103" s="64"/>
      <c r="O103" s="64"/>
      <c r="P103" s="153"/>
      <c r="Q103" s="64"/>
      <c r="R103" s="64"/>
      <c r="S103" s="64"/>
      <c r="T103" s="64"/>
      <c r="U103" s="64"/>
      <c r="V103" s="64"/>
      <c r="W103" s="64"/>
    </row>
    <row r="104" ht="20.25" customHeight="1" spans="1:23">
      <c r="A104" s="153" t="str">
        <f t="shared" si="2"/>
        <v>       玉溪花灯戏（国家非物质文化遗产）传承保护展演中心</v>
      </c>
      <c r="B104" s="153" t="s">
        <v>281</v>
      </c>
      <c r="C104" s="153" t="s">
        <v>227</v>
      </c>
      <c r="D104" s="153" t="s">
        <v>87</v>
      </c>
      <c r="E104" s="153" t="s">
        <v>230</v>
      </c>
      <c r="F104" s="153" t="s">
        <v>193</v>
      </c>
      <c r="G104" s="153" t="s">
        <v>194</v>
      </c>
      <c r="H104" s="156">
        <v>145000</v>
      </c>
      <c r="I104" s="64">
        <v>145000</v>
      </c>
      <c r="J104" s="64"/>
      <c r="K104" s="153"/>
      <c r="L104" s="64">
        <v>145000</v>
      </c>
      <c r="M104" s="153"/>
      <c r="N104" s="64"/>
      <c r="O104" s="64"/>
      <c r="P104" s="153"/>
      <c r="Q104" s="64"/>
      <c r="R104" s="64"/>
      <c r="S104" s="64"/>
      <c r="T104" s="64"/>
      <c r="U104" s="64"/>
      <c r="V104" s="64"/>
      <c r="W104" s="64"/>
    </row>
    <row r="105" ht="20.25" customHeight="1" spans="1:23">
      <c r="A105" s="153" t="str">
        <f t="shared" si="2"/>
        <v>       玉溪花灯戏（国家非物质文化遗产）传承保护展演中心</v>
      </c>
      <c r="B105" s="153" t="s">
        <v>282</v>
      </c>
      <c r="C105" s="153" t="s">
        <v>136</v>
      </c>
      <c r="D105" s="153" t="s">
        <v>87</v>
      </c>
      <c r="E105" s="153" t="s">
        <v>230</v>
      </c>
      <c r="F105" s="153" t="s">
        <v>209</v>
      </c>
      <c r="G105" s="153" t="s">
        <v>136</v>
      </c>
      <c r="H105" s="156">
        <v>5000</v>
      </c>
      <c r="I105" s="64">
        <v>5000</v>
      </c>
      <c r="J105" s="64"/>
      <c r="K105" s="153"/>
      <c r="L105" s="64">
        <v>5000</v>
      </c>
      <c r="M105" s="153"/>
      <c r="N105" s="64"/>
      <c r="O105" s="64"/>
      <c r="P105" s="153"/>
      <c r="Q105" s="64"/>
      <c r="R105" s="64"/>
      <c r="S105" s="64"/>
      <c r="T105" s="64"/>
      <c r="U105" s="64"/>
      <c r="V105" s="64"/>
      <c r="W105" s="64"/>
    </row>
    <row r="106" ht="20.25" customHeight="1" spans="1:23">
      <c r="A106" s="153" t="str">
        <f t="shared" si="2"/>
        <v>       玉溪花灯戏（国家非物质文化遗产）传承保护展演中心</v>
      </c>
      <c r="B106" s="153" t="s">
        <v>283</v>
      </c>
      <c r="C106" s="153" t="s">
        <v>223</v>
      </c>
      <c r="D106" s="153" t="s">
        <v>104</v>
      </c>
      <c r="E106" s="153" t="s">
        <v>198</v>
      </c>
      <c r="F106" s="153" t="s">
        <v>224</v>
      </c>
      <c r="G106" s="153" t="s">
        <v>225</v>
      </c>
      <c r="H106" s="156">
        <v>16000</v>
      </c>
      <c r="I106" s="64">
        <v>16000</v>
      </c>
      <c r="J106" s="64"/>
      <c r="K106" s="153"/>
      <c r="L106" s="64">
        <v>16000</v>
      </c>
      <c r="M106" s="153"/>
      <c r="N106" s="64"/>
      <c r="O106" s="64"/>
      <c r="P106" s="153"/>
      <c r="Q106" s="64"/>
      <c r="R106" s="64"/>
      <c r="S106" s="64"/>
      <c r="T106" s="64"/>
      <c r="U106" s="64"/>
      <c r="V106" s="64"/>
      <c r="W106" s="64"/>
    </row>
    <row r="107" ht="20.25" customHeight="1" spans="1:23">
      <c r="A107" s="153" t="str">
        <f t="shared" si="2"/>
        <v>       玉溪花灯戏（国家非物质文化遗产）传承保护展演中心</v>
      </c>
      <c r="B107" s="153" t="s">
        <v>284</v>
      </c>
      <c r="C107" s="153" t="s">
        <v>285</v>
      </c>
      <c r="D107" s="153" t="s">
        <v>87</v>
      </c>
      <c r="E107" s="153" t="s">
        <v>230</v>
      </c>
      <c r="F107" s="153" t="s">
        <v>286</v>
      </c>
      <c r="G107" s="153" t="s">
        <v>285</v>
      </c>
      <c r="H107" s="156">
        <v>52800</v>
      </c>
      <c r="I107" s="64">
        <v>52800</v>
      </c>
      <c r="J107" s="64"/>
      <c r="K107" s="153"/>
      <c r="L107" s="64">
        <v>52800</v>
      </c>
      <c r="M107" s="153"/>
      <c r="N107" s="64"/>
      <c r="O107" s="64"/>
      <c r="P107" s="153"/>
      <c r="Q107" s="64"/>
      <c r="R107" s="64"/>
      <c r="S107" s="64"/>
      <c r="T107" s="64"/>
      <c r="U107" s="64"/>
      <c r="V107" s="64"/>
      <c r="W107" s="64"/>
    </row>
    <row r="108" ht="20.25" customHeight="1" spans="1:23">
      <c r="A108" s="157" t="s">
        <v>69</v>
      </c>
      <c r="B108" s="153"/>
      <c r="C108" s="153"/>
      <c r="D108" s="153"/>
      <c r="E108" s="153"/>
      <c r="F108" s="153"/>
      <c r="G108" s="153"/>
      <c r="H108" s="156">
        <v>8185120.87</v>
      </c>
      <c r="I108" s="64">
        <v>7098320.87</v>
      </c>
      <c r="J108" s="64">
        <v>3387401.85</v>
      </c>
      <c r="K108" s="153"/>
      <c r="L108" s="64">
        <v>3710919.02</v>
      </c>
      <c r="M108" s="153"/>
      <c r="N108" s="64"/>
      <c r="O108" s="64"/>
      <c r="P108" s="153"/>
      <c r="Q108" s="64"/>
      <c r="R108" s="64">
        <v>1086800</v>
      </c>
      <c r="S108" s="64">
        <v>1086800</v>
      </c>
      <c r="T108" s="64"/>
      <c r="U108" s="64"/>
      <c r="V108" s="64"/>
      <c r="W108" s="64"/>
    </row>
    <row r="109" ht="20.25" customHeight="1" spans="1:23">
      <c r="A109" s="153" t="str">
        <f t="shared" ref="A109:A145" si="3">"       "&amp;"玉溪市聂耳文化场馆服务中心"</f>
        <v>       玉溪市聂耳文化场馆服务中心</v>
      </c>
      <c r="B109" s="153" t="s">
        <v>287</v>
      </c>
      <c r="C109" s="153" t="s">
        <v>167</v>
      </c>
      <c r="D109" s="153" t="s">
        <v>89</v>
      </c>
      <c r="E109" s="153" t="s">
        <v>288</v>
      </c>
      <c r="F109" s="153" t="s">
        <v>247</v>
      </c>
      <c r="G109" s="153" t="s">
        <v>248</v>
      </c>
      <c r="H109" s="156">
        <v>5000</v>
      </c>
      <c r="I109" s="64">
        <v>5000</v>
      </c>
      <c r="J109" s="64"/>
      <c r="K109" s="153"/>
      <c r="L109" s="64">
        <v>5000</v>
      </c>
      <c r="M109" s="153"/>
      <c r="N109" s="64"/>
      <c r="O109" s="64"/>
      <c r="P109" s="153"/>
      <c r="Q109" s="64"/>
      <c r="R109" s="64"/>
      <c r="S109" s="64"/>
      <c r="T109" s="64"/>
      <c r="U109" s="64"/>
      <c r="V109" s="64"/>
      <c r="W109" s="64"/>
    </row>
    <row r="110" ht="20.25" customHeight="1" spans="1:23">
      <c r="A110" s="153" t="str">
        <f t="shared" si="3"/>
        <v>       玉溪市聂耳文化场馆服务中心</v>
      </c>
      <c r="B110" s="153" t="s">
        <v>287</v>
      </c>
      <c r="C110" s="153" t="s">
        <v>167</v>
      </c>
      <c r="D110" s="153" t="s">
        <v>89</v>
      </c>
      <c r="E110" s="153" t="s">
        <v>288</v>
      </c>
      <c r="F110" s="153" t="s">
        <v>214</v>
      </c>
      <c r="G110" s="153" t="s">
        <v>215</v>
      </c>
      <c r="H110" s="156">
        <v>104000</v>
      </c>
      <c r="I110" s="64">
        <v>104000</v>
      </c>
      <c r="J110" s="64"/>
      <c r="K110" s="153"/>
      <c r="L110" s="64">
        <v>104000</v>
      </c>
      <c r="M110" s="153"/>
      <c r="N110" s="64"/>
      <c r="O110" s="64"/>
      <c r="P110" s="153"/>
      <c r="Q110" s="64"/>
      <c r="R110" s="64"/>
      <c r="S110" s="64"/>
      <c r="T110" s="64"/>
      <c r="U110" s="64"/>
      <c r="V110" s="64"/>
      <c r="W110" s="64"/>
    </row>
    <row r="111" ht="20.25" customHeight="1" spans="1:23">
      <c r="A111" s="153" t="str">
        <f t="shared" si="3"/>
        <v>       玉溪市聂耳文化场馆服务中心</v>
      </c>
      <c r="B111" s="153" t="s">
        <v>287</v>
      </c>
      <c r="C111" s="153" t="s">
        <v>167</v>
      </c>
      <c r="D111" s="153" t="s">
        <v>89</v>
      </c>
      <c r="E111" s="153" t="s">
        <v>288</v>
      </c>
      <c r="F111" s="153" t="s">
        <v>216</v>
      </c>
      <c r="G111" s="153" t="s">
        <v>217</v>
      </c>
      <c r="H111" s="156">
        <v>70000</v>
      </c>
      <c r="I111" s="64">
        <v>70000</v>
      </c>
      <c r="J111" s="64"/>
      <c r="K111" s="153"/>
      <c r="L111" s="64">
        <v>70000</v>
      </c>
      <c r="M111" s="153"/>
      <c r="N111" s="64"/>
      <c r="O111" s="64"/>
      <c r="P111" s="153"/>
      <c r="Q111" s="64"/>
      <c r="R111" s="64"/>
      <c r="S111" s="64"/>
      <c r="T111" s="64"/>
      <c r="U111" s="64"/>
      <c r="V111" s="64"/>
      <c r="W111" s="64"/>
    </row>
    <row r="112" ht="20.25" customHeight="1" spans="1:23">
      <c r="A112" s="153" t="str">
        <f t="shared" si="3"/>
        <v>       玉溪市聂耳文化场馆服务中心</v>
      </c>
      <c r="B112" s="153" t="s">
        <v>287</v>
      </c>
      <c r="C112" s="153" t="s">
        <v>167</v>
      </c>
      <c r="D112" s="153" t="s">
        <v>89</v>
      </c>
      <c r="E112" s="153" t="s">
        <v>288</v>
      </c>
      <c r="F112" s="153" t="s">
        <v>174</v>
      </c>
      <c r="G112" s="153" t="s">
        <v>175</v>
      </c>
      <c r="H112" s="156">
        <v>10000</v>
      </c>
      <c r="I112" s="64">
        <v>10000</v>
      </c>
      <c r="J112" s="64"/>
      <c r="K112" s="153"/>
      <c r="L112" s="64">
        <v>10000</v>
      </c>
      <c r="M112" s="153"/>
      <c r="N112" s="64"/>
      <c r="O112" s="64"/>
      <c r="P112" s="153"/>
      <c r="Q112" s="64"/>
      <c r="R112" s="64"/>
      <c r="S112" s="64"/>
      <c r="T112" s="64"/>
      <c r="U112" s="64"/>
      <c r="V112" s="64"/>
      <c r="W112" s="64"/>
    </row>
    <row r="113" ht="20.25" customHeight="1" spans="1:23">
      <c r="A113" s="153" t="str">
        <f t="shared" si="3"/>
        <v>       玉溪市聂耳文化场馆服务中心</v>
      </c>
      <c r="B113" s="153" t="s">
        <v>289</v>
      </c>
      <c r="C113" s="153" t="s">
        <v>265</v>
      </c>
      <c r="D113" s="153" t="s">
        <v>98</v>
      </c>
      <c r="E113" s="153" t="s">
        <v>235</v>
      </c>
      <c r="F113" s="153" t="s">
        <v>236</v>
      </c>
      <c r="G113" s="153" t="s">
        <v>237</v>
      </c>
      <c r="H113" s="156">
        <v>160000</v>
      </c>
      <c r="I113" s="64">
        <v>160000</v>
      </c>
      <c r="J113" s="64"/>
      <c r="K113" s="153"/>
      <c r="L113" s="64">
        <v>160000</v>
      </c>
      <c r="M113" s="153"/>
      <c r="N113" s="64"/>
      <c r="O113" s="64"/>
      <c r="P113" s="153"/>
      <c r="Q113" s="64"/>
      <c r="R113" s="64"/>
      <c r="S113" s="64"/>
      <c r="T113" s="64"/>
      <c r="U113" s="64"/>
      <c r="V113" s="64"/>
      <c r="W113" s="64"/>
    </row>
    <row r="114" ht="20.25" customHeight="1" spans="1:23">
      <c r="A114" s="153" t="str">
        <f t="shared" si="3"/>
        <v>       玉溪市聂耳文化场馆服务中心</v>
      </c>
      <c r="B114" s="153" t="s">
        <v>290</v>
      </c>
      <c r="C114" s="153" t="s">
        <v>160</v>
      </c>
      <c r="D114" s="153" t="s">
        <v>89</v>
      </c>
      <c r="E114" s="153" t="s">
        <v>288</v>
      </c>
      <c r="F114" s="153" t="s">
        <v>162</v>
      </c>
      <c r="G114" s="153" t="s">
        <v>163</v>
      </c>
      <c r="H114" s="156">
        <v>1482000</v>
      </c>
      <c r="I114" s="64">
        <v>1482000</v>
      </c>
      <c r="J114" s="64">
        <v>1482000</v>
      </c>
      <c r="K114" s="153"/>
      <c r="L114" s="64"/>
      <c r="M114" s="153"/>
      <c r="N114" s="64"/>
      <c r="O114" s="64"/>
      <c r="P114" s="153"/>
      <c r="Q114" s="64"/>
      <c r="R114" s="64"/>
      <c r="S114" s="64"/>
      <c r="T114" s="64"/>
      <c r="U114" s="64"/>
      <c r="V114" s="64"/>
      <c r="W114" s="64"/>
    </row>
    <row r="115" ht="20.25" customHeight="1" spans="1:23">
      <c r="A115" s="153" t="str">
        <f t="shared" si="3"/>
        <v>       玉溪市聂耳文化场馆服务中心</v>
      </c>
      <c r="B115" s="153" t="s">
        <v>291</v>
      </c>
      <c r="C115" s="153" t="s">
        <v>165</v>
      </c>
      <c r="D115" s="153" t="s">
        <v>89</v>
      </c>
      <c r="E115" s="153" t="s">
        <v>288</v>
      </c>
      <c r="F115" s="153" t="s">
        <v>162</v>
      </c>
      <c r="G115" s="153" t="s">
        <v>163</v>
      </c>
      <c r="H115" s="156">
        <v>750000</v>
      </c>
      <c r="I115" s="64">
        <v>750000</v>
      </c>
      <c r="J115" s="64"/>
      <c r="K115" s="153"/>
      <c r="L115" s="64">
        <v>750000</v>
      </c>
      <c r="M115" s="153"/>
      <c r="N115" s="64"/>
      <c r="O115" s="64"/>
      <c r="P115" s="153"/>
      <c r="Q115" s="64"/>
      <c r="R115" s="64"/>
      <c r="S115" s="64"/>
      <c r="T115" s="64"/>
      <c r="U115" s="64"/>
      <c r="V115" s="64"/>
      <c r="W115" s="64"/>
    </row>
    <row r="116" ht="20.25" customHeight="1" spans="1:23">
      <c r="A116" s="153" t="str">
        <f t="shared" si="3"/>
        <v>       玉溪市聂耳文化场馆服务中心</v>
      </c>
      <c r="B116" s="153" t="s">
        <v>292</v>
      </c>
      <c r="C116" s="153" t="s">
        <v>293</v>
      </c>
      <c r="D116" s="153" t="s">
        <v>89</v>
      </c>
      <c r="E116" s="153" t="s">
        <v>288</v>
      </c>
      <c r="F116" s="153" t="s">
        <v>231</v>
      </c>
      <c r="G116" s="153" t="s">
        <v>232</v>
      </c>
      <c r="H116" s="156">
        <v>240000</v>
      </c>
      <c r="I116" s="64">
        <v>240000</v>
      </c>
      <c r="J116" s="64">
        <v>60000</v>
      </c>
      <c r="K116" s="153"/>
      <c r="L116" s="64">
        <v>180000</v>
      </c>
      <c r="M116" s="153"/>
      <c r="N116" s="64"/>
      <c r="O116" s="64"/>
      <c r="P116" s="153"/>
      <c r="Q116" s="64"/>
      <c r="R116" s="64"/>
      <c r="S116" s="64"/>
      <c r="T116" s="64"/>
      <c r="U116" s="64"/>
      <c r="V116" s="64"/>
      <c r="W116" s="64"/>
    </row>
    <row r="117" ht="20.25" customHeight="1" spans="1:23">
      <c r="A117" s="153" t="str">
        <f t="shared" si="3"/>
        <v>       玉溪市聂耳文化场馆服务中心</v>
      </c>
      <c r="B117" s="153" t="s">
        <v>294</v>
      </c>
      <c r="C117" s="153" t="s">
        <v>295</v>
      </c>
      <c r="D117" s="153" t="s">
        <v>89</v>
      </c>
      <c r="E117" s="153" t="s">
        <v>288</v>
      </c>
      <c r="F117" s="153" t="s">
        <v>231</v>
      </c>
      <c r="G117" s="153" t="s">
        <v>232</v>
      </c>
      <c r="H117" s="156">
        <v>1084800</v>
      </c>
      <c r="I117" s="64"/>
      <c r="J117" s="64"/>
      <c r="K117" s="153"/>
      <c r="L117" s="64"/>
      <c r="M117" s="153"/>
      <c r="N117" s="64"/>
      <c r="O117" s="64"/>
      <c r="P117" s="153"/>
      <c r="Q117" s="64"/>
      <c r="R117" s="64">
        <v>1084800</v>
      </c>
      <c r="S117" s="64">
        <v>1084800</v>
      </c>
      <c r="T117" s="64"/>
      <c r="U117" s="64"/>
      <c r="V117" s="64"/>
      <c r="W117" s="64"/>
    </row>
    <row r="118" ht="20.25" customHeight="1" spans="1:23">
      <c r="A118" s="153" t="str">
        <f t="shared" si="3"/>
        <v>       玉溪市聂耳文化场馆服务中心</v>
      </c>
      <c r="B118" s="153" t="s">
        <v>296</v>
      </c>
      <c r="C118" s="153" t="s">
        <v>185</v>
      </c>
      <c r="D118" s="153" t="s">
        <v>89</v>
      </c>
      <c r="E118" s="153" t="s">
        <v>288</v>
      </c>
      <c r="F118" s="153" t="s">
        <v>186</v>
      </c>
      <c r="G118" s="153" t="s">
        <v>187</v>
      </c>
      <c r="H118" s="156">
        <v>1326360</v>
      </c>
      <c r="I118" s="64">
        <v>1326360</v>
      </c>
      <c r="J118" s="64">
        <v>580282.5</v>
      </c>
      <c r="K118" s="153"/>
      <c r="L118" s="64">
        <v>746077.5</v>
      </c>
      <c r="M118" s="153"/>
      <c r="N118" s="64"/>
      <c r="O118" s="64"/>
      <c r="P118" s="153"/>
      <c r="Q118" s="64"/>
      <c r="R118" s="64"/>
      <c r="S118" s="64"/>
      <c r="T118" s="64"/>
      <c r="U118" s="64"/>
      <c r="V118" s="64"/>
      <c r="W118" s="64"/>
    </row>
    <row r="119" ht="20.25" customHeight="1" spans="1:23">
      <c r="A119" s="153" t="str">
        <f t="shared" si="3"/>
        <v>       玉溪市聂耳文化场馆服务中心</v>
      </c>
      <c r="B119" s="153" t="s">
        <v>296</v>
      </c>
      <c r="C119" s="153" t="s">
        <v>185</v>
      </c>
      <c r="D119" s="153" t="s">
        <v>89</v>
      </c>
      <c r="E119" s="153" t="s">
        <v>288</v>
      </c>
      <c r="F119" s="153" t="s">
        <v>188</v>
      </c>
      <c r="G119" s="153" t="s">
        <v>189</v>
      </c>
      <c r="H119" s="156">
        <v>288</v>
      </c>
      <c r="I119" s="64">
        <v>288</v>
      </c>
      <c r="J119" s="64">
        <v>126</v>
      </c>
      <c r="K119" s="153"/>
      <c r="L119" s="64">
        <v>162</v>
      </c>
      <c r="M119" s="153"/>
      <c r="N119" s="64"/>
      <c r="O119" s="64"/>
      <c r="P119" s="153"/>
      <c r="Q119" s="64"/>
      <c r="R119" s="64"/>
      <c r="S119" s="64"/>
      <c r="T119" s="64"/>
      <c r="U119" s="64"/>
      <c r="V119" s="64"/>
      <c r="W119" s="64"/>
    </row>
    <row r="120" ht="20.25" customHeight="1" spans="1:23">
      <c r="A120" s="153" t="str">
        <f t="shared" si="3"/>
        <v>       玉溪市聂耳文化场馆服务中心</v>
      </c>
      <c r="B120" s="153" t="s">
        <v>296</v>
      </c>
      <c r="C120" s="153" t="s">
        <v>185</v>
      </c>
      <c r="D120" s="153" t="s">
        <v>89</v>
      </c>
      <c r="E120" s="153" t="s">
        <v>288</v>
      </c>
      <c r="F120" s="153" t="s">
        <v>162</v>
      </c>
      <c r="G120" s="153" t="s">
        <v>163</v>
      </c>
      <c r="H120" s="156">
        <v>488760</v>
      </c>
      <c r="I120" s="64">
        <v>488760</v>
      </c>
      <c r="J120" s="64">
        <v>213832.5</v>
      </c>
      <c r="K120" s="153"/>
      <c r="L120" s="64">
        <v>274927.5</v>
      </c>
      <c r="M120" s="153"/>
      <c r="N120" s="64"/>
      <c r="O120" s="64"/>
      <c r="P120" s="153"/>
      <c r="Q120" s="64"/>
      <c r="R120" s="64"/>
      <c r="S120" s="64"/>
      <c r="T120" s="64"/>
      <c r="U120" s="64"/>
      <c r="V120" s="64"/>
      <c r="W120" s="64"/>
    </row>
    <row r="121" ht="20.25" customHeight="1" spans="1:23">
      <c r="A121" s="153" t="str">
        <f t="shared" si="3"/>
        <v>       玉溪市聂耳文化场馆服务中心</v>
      </c>
      <c r="B121" s="153" t="s">
        <v>296</v>
      </c>
      <c r="C121" s="153" t="s">
        <v>185</v>
      </c>
      <c r="D121" s="153" t="s">
        <v>110</v>
      </c>
      <c r="E121" s="153" t="s">
        <v>190</v>
      </c>
      <c r="F121" s="153" t="s">
        <v>188</v>
      </c>
      <c r="G121" s="153" t="s">
        <v>189</v>
      </c>
      <c r="H121" s="156">
        <v>33996</v>
      </c>
      <c r="I121" s="64">
        <v>33996</v>
      </c>
      <c r="J121" s="64"/>
      <c r="K121" s="153"/>
      <c r="L121" s="64">
        <v>33996</v>
      </c>
      <c r="M121" s="153"/>
      <c r="N121" s="64"/>
      <c r="O121" s="64"/>
      <c r="P121" s="153"/>
      <c r="Q121" s="64"/>
      <c r="R121" s="64"/>
      <c r="S121" s="64"/>
      <c r="T121" s="64"/>
      <c r="U121" s="64"/>
      <c r="V121" s="64"/>
      <c r="W121" s="64"/>
    </row>
    <row r="122" ht="20.25" customHeight="1" spans="1:23">
      <c r="A122" s="153" t="str">
        <f t="shared" si="3"/>
        <v>       玉溪市聂耳文化场馆服务中心</v>
      </c>
      <c r="B122" s="153" t="s">
        <v>297</v>
      </c>
      <c r="C122" s="153" t="s">
        <v>192</v>
      </c>
      <c r="D122" s="153" t="s">
        <v>89</v>
      </c>
      <c r="E122" s="153" t="s">
        <v>288</v>
      </c>
      <c r="F122" s="153" t="s">
        <v>193</v>
      </c>
      <c r="G122" s="153" t="s">
        <v>194</v>
      </c>
      <c r="H122" s="156">
        <v>20074.39</v>
      </c>
      <c r="I122" s="64">
        <v>20074.39</v>
      </c>
      <c r="J122" s="64">
        <v>5018.6</v>
      </c>
      <c r="K122" s="153"/>
      <c r="L122" s="64">
        <v>15055.79</v>
      </c>
      <c r="M122" s="153"/>
      <c r="N122" s="64"/>
      <c r="O122" s="64"/>
      <c r="P122" s="153"/>
      <c r="Q122" s="64"/>
      <c r="R122" s="64"/>
      <c r="S122" s="64"/>
      <c r="T122" s="64"/>
      <c r="U122" s="64"/>
      <c r="V122" s="64"/>
      <c r="W122" s="64"/>
    </row>
    <row r="123" ht="20.25" customHeight="1" spans="1:23">
      <c r="A123" s="153" t="str">
        <f t="shared" si="3"/>
        <v>       玉溪市聂耳文化场馆服务中心</v>
      </c>
      <c r="B123" s="153" t="s">
        <v>297</v>
      </c>
      <c r="C123" s="153" t="s">
        <v>192</v>
      </c>
      <c r="D123" s="153" t="s">
        <v>97</v>
      </c>
      <c r="E123" s="153" t="s">
        <v>195</v>
      </c>
      <c r="F123" s="153" t="s">
        <v>196</v>
      </c>
      <c r="G123" s="153" t="s">
        <v>197</v>
      </c>
      <c r="H123" s="156">
        <v>441158.4</v>
      </c>
      <c r="I123" s="64">
        <v>441158.4</v>
      </c>
      <c r="J123" s="64">
        <v>110289.6</v>
      </c>
      <c r="K123" s="153"/>
      <c r="L123" s="64">
        <v>330868.8</v>
      </c>
      <c r="M123" s="153"/>
      <c r="N123" s="64"/>
      <c r="O123" s="64"/>
      <c r="P123" s="153"/>
      <c r="Q123" s="64"/>
      <c r="R123" s="64"/>
      <c r="S123" s="64"/>
      <c r="T123" s="64"/>
      <c r="U123" s="64"/>
      <c r="V123" s="64"/>
      <c r="W123" s="64"/>
    </row>
    <row r="124" ht="20.25" customHeight="1" spans="1:23">
      <c r="A124" s="153" t="str">
        <f t="shared" si="3"/>
        <v>       玉溪市聂耳文化场馆服务中心</v>
      </c>
      <c r="B124" s="153" t="s">
        <v>297</v>
      </c>
      <c r="C124" s="153" t="s">
        <v>192</v>
      </c>
      <c r="D124" s="153" t="s">
        <v>104</v>
      </c>
      <c r="E124" s="153" t="s">
        <v>198</v>
      </c>
      <c r="F124" s="153" t="s">
        <v>199</v>
      </c>
      <c r="G124" s="153" t="s">
        <v>200</v>
      </c>
      <c r="H124" s="156">
        <v>228850.92</v>
      </c>
      <c r="I124" s="64">
        <v>228850.92</v>
      </c>
      <c r="J124" s="64">
        <v>57212.73</v>
      </c>
      <c r="K124" s="153"/>
      <c r="L124" s="64">
        <v>171638.19</v>
      </c>
      <c r="M124" s="153"/>
      <c r="N124" s="64"/>
      <c r="O124" s="64"/>
      <c r="P124" s="153"/>
      <c r="Q124" s="64"/>
      <c r="R124" s="64"/>
      <c r="S124" s="64"/>
      <c r="T124" s="64"/>
      <c r="U124" s="64"/>
      <c r="V124" s="64"/>
      <c r="W124" s="64"/>
    </row>
    <row r="125" ht="20.25" customHeight="1" spans="1:23">
      <c r="A125" s="153" t="str">
        <f t="shared" si="3"/>
        <v>       玉溪市聂耳文化场馆服务中心</v>
      </c>
      <c r="B125" s="153" t="s">
        <v>297</v>
      </c>
      <c r="C125" s="153" t="s">
        <v>192</v>
      </c>
      <c r="D125" s="153" t="s">
        <v>105</v>
      </c>
      <c r="E125" s="153" t="s">
        <v>201</v>
      </c>
      <c r="F125" s="153" t="s">
        <v>202</v>
      </c>
      <c r="G125" s="153" t="s">
        <v>203</v>
      </c>
      <c r="H125" s="156">
        <v>220662</v>
      </c>
      <c r="I125" s="64">
        <v>220662</v>
      </c>
      <c r="J125" s="64">
        <v>55165.5</v>
      </c>
      <c r="K125" s="153"/>
      <c r="L125" s="64">
        <v>165496.5</v>
      </c>
      <c r="M125" s="153"/>
      <c r="N125" s="64"/>
      <c r="O125" s="64"/>
      <c r="P125" s="153"/>
      <c r="Q125" s="64"/>
      <c r="R125" s="64"/>
      <c r="S125" s="64"/>
      <c r="T125" s="64"/>
      <c r="U125" s="64"/>
      <c r="V125" s="64"/>
      <c r="W125" s="64"/>
    </row>
    <row r="126" ht="20.25" customHeight="1" spans="1:23">
      <c r="A126" s="153" t="str">
        <f t="shared" si="3"/>
        <v>       玉溪市聂耳文化场馆服务中心</v>
      </c>
      <c r="B126" s="153" t="s">
        <v>297</v>
      </c>
      <c r="C126" s="153" t="s">
        <v>192</v>
      </c>
      <c r="D126" s="153" t="s">
        <v>106</v>
      </c>
      <c r="E126" s="153" t="s">
        <v>204</v>
      </c>
      <c r="F126" s="153" t="s">
        <v>193</v>
      </c>
      <c r="G126" s="153" t="s">
        <v>194</v>
      </c>
      <c r="H126" s="156">
        <v>29536.68</v>
      </c>
      <c r="I126" s="64">
        <v>29536.68</v>
      </c>
      <c r="J126" s="64">
        <v>21058.17</v>
      </c>
      <c r="K126" s="153"/>
      <c r="L126" s="64">
        <v>8478.51</v>
      </c>
      <c r="M126" s="153"/>
      <c r="N126" s="64"/>
      <c r="O126" s="64"/>
      <c r="P126" s="153"/>
      <c r="Q126" s="64"/>
      <c r="R126" s="64"/>
      <c r="S126" s="64"/>
      <c r="T126" s="64"/>
      <c r="U126" s="64"/>
      <c r="V126" s="64"/>
      <c r="W126" s="64"/>
    </row>
    <row r="127" ht="20.25" customHeight="1" spans="1:23">
      <c r="A127" s="153" t="str">
        <f t="shared" si="3"/>
        <v>       玉溪市聂耳文化场馆服务中心</v>
      </c>
      <c r="B127" s="153" t="s">
        <v>298</v>
      </c>
      <c r="C127" s="153" t="s">
        <v>206</v>
      </c>
      <c r="D127" s="153" t="s">
        <v>109</v>
      </c>
      <c r="E127" s="153" t="s">
        <v>206</v>
      </c>
      <c r="F127" s="153" t="s">
        <v>207</v>
      </c>
      <c r="G127" s="153" t="s">
        <v>206</v>
      </c>
      <c r="H127" s="156">
        <v>465804</v>
      </c>
      <c r="I127" s="64">
        <v>465804</v>
      </c>
      <c r="J127" s="64">
        <v>116451</v>
      </c>
      <c r="K127" s="153"/>
      <c r="L127" s="64">
        <v>349353</v>
      </c>
      <c r="M127" s="153"/>
      <c r="N127" s="64"/>
      <c r="O127" s="64"/>
      <c r="P127" s="153"/>
      <c r="Q127" s="64"/>
      <c r="R127" s="64"/>
      <c r="S127" s="64"/>
      <c r="T127" s="64"/>
      <c r="U127" s="64"/>
      <c r="V127" s="64"/>
      <c r="W127" s="64"/>
    </row>
    <row r="128" ht="20.25" customHeight="1" spans="1:23">
      <c r="A128" s="153" t="str">
        <f t="shared" si="3"/>
        <v>       玉溪市聂耳文化场馆服务中心</v>
      </c>
      <c r="B128" s="153" t="s">
        <v>299</v>
      </c>
      <c r="C128" s="153" t="s">
        <v>177</v>
      </c>
      <c r="D128" s="153" t="s">
        <v>96</v>
      </c>
      <c r="E128" s="153" t="s">
        <v>178</v>
      </c>
      <c r="F128" s="153" t="s">
        <v>179</v>
      </c>
      <c r="G128" s="153" t="s">
        <v>180</v>
      </c>
      <c r="H128" s="156">
        <v>607200</v>
      </c>
      <c r="I128" s="64">
        <v>607200</v>
      </c>
      <c r="J128" s="64">
        <v>607200</v>
      </c>
      <c r="K128" s="153"/>
      <c r="L128" s="64"/>
      <c r="M128" s="153"/>
      <c r="N128" s="64"/>
      <c r="O128" s="64"/>
      <c r="P128" s="153"/>
      <c r="Q128" s="64"/>
      <c r="R128" s="64"/>
      <c r="S128" s="64"/>
      <c r="T128" s="64"/>
      <c r="U128" s="64"/>
      <c r="V128" s="64"/>
      <c r="W128" s="64"/>
    </row>
    <row r="129" ht="20.25" customHeight="1" spans="1:23">
      <c r="A129" s="153" t="str">
        <f t="shared" si="3"/>
        <v>       玉溪市聂耳文化场馆服务中心</v>
      </c>
      <c r="B129" s="153" t="s">
        <v>300</v>
      </c>
      <c r="C129" s="153" t="s">
        <v>136</v>
      </c>
      <c r="D129" s="153" t="s">
        <v>89</v>
      </c>
      <c r="E129" s="153" t="s">
        <v>288</v>
      </c>
      <c r="F129" s="153" t="s">
        <v>209</v>
      </c>
      <c r="G129" s="153" t="s">
        <v>136</v>
      </c>
      <c r="H129" s="156">
        <v>20000</v>
      </c>
      <c r="I129" s="64">
        <v>20000</v>
      </c>
      <c r="J129" s="64"/>
      <c r="K129" s="153"/>
      <c r="L129" s="64">
        <v>20000</v>
      </c>
      <c r="M129" s="153"/>
      <c r="N129" s="64"/>
      <c r="O129" s="64"/>
      <c r="P129" s="153"/>
      <c r="Q129" s="64"/>
      <c r="R129" s="64"/>
      <c r="S129" s="64"/>
      <c r="T129" s="64"/>
      <c r="U129" s="64"/>
      <c r="V129" s="64"/>
      <c r="W129" s="64"/>
    </row>
    <row r="130" ht="20.25" customHeight="1" spans="1:23">
      <c r="A130" s="153" t="str">
        <f t="shared" si="3"/>
        <v>       玉溪市聂耳文化场馆服务中心</v>
      </c>
      <c r="B130" s="153" t="s">
        <v>301</v>
      </c>
      <c r="C130" s="153" t="s">
        <v>182</v>
      </c>
      <c r="D130" s="153" t="s">
        <v>89</v>
      </c>
      <c r="E130" s="153" t="s">
        <v>288</v>
      </c>
      <c r="F130" s="153" t="s">
        <v>183</v>
      </c>
      <c r="G130" s="153" t="s">
        <v>182</v>
      </c>
      <c r="H130" s="156">
        <v>55830.48</v>
      </c>
      <c r="I130" s="64">
        <v>55830.48</v>
      </c>
      <c r="J130" s="64"/>
      <c r="K130" s="153"/>
      <c r="L130" s="64">
        <v>55830.48</v>
      </c>
      <c r="M130" s="153"/>
      <c r="N130" s="64"/>
      <c r="O130" s="64"/>
      <c r="P130" s="153"/>
      <c r="Q130" s="64"/>
      <c r="R130" s="64"/>
      <c r="S130" s="64"/>
      <c r="T130" s="64"/>
      <c r="U130" s="64"/>
      <c r="V130" s="64"/>
      <c r="W130" s="64"/>
    </row>
    <row r="131" ht="20.25" customHeight="1" spans="1:23">
      <c r="A131" s="153" t="str">
        <f t="shared" si="3"/>
        <v>       玉溪市聂耳文化场馆服务中心</v>
      </c>
      <c r="B131" s="153" t="s">
        <v>302</v>
      </c>
      <c r="C131" s="153" t="s">
        <v>211</v>
      </c>
      <c r="D131" s="153" t="s">
        <v>89</v>
      </c>
      <c r="E131" s="153" t="s">
        <v>288</v>
      </c>
      <c r="F131" s="153" t="s">
        <v>168</v>
      </c>
      <c r="G131" s="153" t="s">
        <v>169</v>
      </c>
      <c r="H131" s="156">
        <v>36139</v>
      </c>
      <c r="I131" s="64">
        <v>36139</v>
      </c>
      <c r="J131" s="64">
        <v>3750</v>
      </c>
      <c r="K131" s="153"/>
      <c r="L131" s="64">
        <v>32389</v>
      </c>
      <c r="M131" s="153"/>
      <c r="N131" s="64"/>
      <c r="O131" s="64"/>
      <c r="P131" s="153"/>
      <c r="Q131" s="64"/>
      <c r="R131" s="64"/>
      <c r="S131" s="64"/>
      <c r="T131" s="64"/>
      <c r="U131" s="64"/>
      <c r="V131" s="64"/>
      <c r="W131" s="64"/>
    </row>
    <row r="132" ht="20.25" customHeight="1" spans="1:23">
      <c r="A132" s="153" t="str">
        <f t="shared" si="3"/>
        <v>       玉溪市聂耳文化场馆服务中心</v>
      </c>
      <c r="B132" s="153" t="s">
        <v>302</v>
      </c>
      <c r="C132" s="153" t="s">
        <v>211</v>
      </c>
      <c r="D132" s="153" t="s">
        <v>89</v>
      </c>
      <c r="E132" s="153" t="s">
        <v>288</v>
      </c>
      <c r="F132" s="153" t="s">
        <v>247</v>
      </c>
      <c r="G132" s="153" t="s">
        <v>248</v>
      </c>
      <c r="H132" s="156">
        <v>6000</v>
      </c>
      <c r="I132" s="64">
        <v>6000</v>
      </c>
      <c r="J132" s="64">
        <v>1500</v>
      </c>
      <c r="K132" s="153"/>
      <c r="L132" s="64">
        <v>4500</v>
      </c>
      <c r="M132" s="153"/>
      <c r="N132" s="64"/>
      <c r="O132" s="64"/>
      <c r="P132" s="153"/>
      <c r="Q132" s="64"/>
      <c r="R132" s="64"/>
      <c r="S132" s="64"/>
      <c r="T132" s="64"/>
      <c r="U132" s="64"/>
      <c r="V132" s="64"/>
      <c r="W132" s="64"/>
    </row>
    <row r="133" ht="20.25" customHeight="1" spans="1:23">
      <c r="A133" s="153" t="str">
        <f t="shared" si="3"/>
        <v>       玉溪市聂耳文化场馆服务中心</v>
      </c>
      <c r="B133" s="153" t="s">
        <v>302</v>
      </c>
      <c r="C133" s="153" t="s">
        <v>211</v>
      </c>
      <c r="D133" s="153" t="s">
        <v>89</v>
      </c>
      <c r="E133" s="153" t="s">
        <v>288</v>
      </c>
      <c r="F133" s="153" t="s">
        <v>170</v>
      </c>
      <c r="G133" s="153" t="s">
        <v>171</v>
      </c>
      <c r="H133" s="156">
        <v>30000</v>
      </c>
      <c r="I133" s="64">
        <v>30000</v>
      </c>
      <c r="J133" s="64">
        <v>7500</v>
      </c>
      <c r="K133" s="153"/>
      <c r="L133" s="64">
        <v>22500</v>
      </c>
      <c r="M133" s="153"/>
      <c r="N133" s="64"/>
      <c r="O133" s="64"/>
      <c r="P133" s="153"/>
      <c r="Q133" s="64"/>
      <c r="R133" s="64"/>
      <c r="S133" s="64"/>
      <c r="T133" s="64"/>
      <c r="U133" s="64"/>
      <c r="V133" s="64"/>
      <c r="W133" s="64"/>
    </row>
    <row r="134" ht="20.25" customHeight="1" spans="1:23">
      <c r="A134" s="153" t="str">
        <f t="shared" si="3"/>
        <v>       玉溪市聂耳文化场馆服务中心</v>
      </c>
      <c r="B134" s="153" t="s">
        <v>302</v>
      </c>
      <c r="C134" s="153" t="s">
        <v>211</v>
      </c>
      <c r="D134" s="153" t="s">
        <v>89</v>
      </c>
      <c r="E134" s="153" t="s">
        <v>288</v>
      </c>
      <c r="F134" s="153" t="s">
        <v>214</v>
      </c>
      <c r="G134" s="153" t="s">
        <v>215</v>
      </c>
      <c r="H134" s="156">
        <v>30000</v>
      </c>
      <c r="I134" s="64">
        <v>30000</v>
      </c>
      <c r="J134" s="64">
        <v>7500</v>
      </c>
      <c r="K134" s="153"/>
      <c r="L134" s="64">
        <v>22500</v>
      </c>
      <c r="M134" s="153"/>
      <c r="N134" s="64"/>
      <c r="O134" s="64"/>
      <c r="P134" s="153"/>
      <c r="Q134" s="64"/>
      <c r="R134" s="64"/>
      <c r="S134" s="64"/>
      <c r="T134" s="64"/>
      <c r="U134" s="64"/>
      <c r="V134" s="64"/>
      <c r="W134" s="64"/>
    </row>
    <row r="135" ht="20.25" customHeight="1" spans="1:23">
      <c r="A135" s="153" t="str">
        <f t="shared" si="3"/>
        <v>       玉溪市聂耳文化场馆服务中心</v>
      </c>
      <c r="B135" s="153" t="s">
        <v>302</v>
      </c>
      <c r="C135" s="153" t="s">
        <v>211</v>
      </c>
      <c r="D135" s="153" t="s">
        <v>89</v>
      </c>
      <c r="E135" s="153" t="s">
        <v>288</v>
      </c>
      <c r="F135" s="153" t="s">
        <v>260</v>
      </c>
      <c r="G135" s="153" t="s">
        <v>259</v>
      </c>
      <c r="H135" s="156">
        <v>5000</v>
      </c>
      <c r="I135" s="64">
        <v>5000</v>
      </c>
      <c r="J135" s="64">
        <v>1250</v>
      </c>
      <c r="K135" s="153"/>
      <c r="L135" s="64">
        <v>3750</v>
      </c>
      <c r="M135" s="153"/>
      <c r="N135" s="64"/>
      <c r="O135" s="64"/>
      <c r="P135" s="153"/>
      <c r="Q135" s="64"/>
      <c r="R135" s="64"/>
      <c r="S135" s="64"/>
      <c r="T135" s="64"/>
      <c r="U135" s="64"/>
      <c r="V135" s="64"/>
      <c r="W135" s="64"/>
    </row>
    <row r="136" ht="20.25" customHeight="1" spans="1:23">
      <c r="A136" s="153" t="str">
        <f t="shared" si="3"/>
        <v>       玉溪市聂耳文化场馆服务中心</v>
      </c>
      <c r="B136" s="153" t="s">
        <v>302</v>
      </c>
      <c r="C136" s="153" t="s">
        <v>211</v>
      </c>
      <c r="D136" s="153" t="s">
        <v>89</v>
      </c>
      <c r="E136" s="153" t="s">
        <v>288</v>
      </c>
      <c r="F136" s="153" t="s">
        <v>172</v>
      </c>
      <c r="G136" s="153" t="s">
        <v>173</v>
      </c>
      <c r="H136" s="156">
        <v>5000</v>
      </c>
      <c r="I136" s="64">
        <v>5000</v>
      </c>
      <c r="J136" s="64">
        <v>1250</v>
      </c>
      <c r="K136" s="153"/>
      <c r="L136" s="64">
        <v>3750</v>
      </c>
      <c r="M136" s="153"/>
      <c r="N136" s="64"/>
      <c r="O136" s="64"/>
      <c r="P136" s="153"/>
      <c r="Q136" s="64"/>
      <c r="R136" s="64"/>
      <c r="S136" s="64"/>
      <c r="T136" s="64"/>
      <c r="U136" s="64"/>
      <c r="V136" s="64"/>
      <c r="W136" s="64"/>
    </row>
    <row r="137" ht="20.25" customHeight="1" spans="1:23">
      <c r="A137" s="153" t="str">
        <f t="shared" si="3"/>
        <v>       玉溪市聂耳文化场馆服务中心</v>
      </c>
      <c r="B137" s="153" t="s">
        <v>302</v>
      </c>
      <c r="C137" s="153" t="s">
        <v>211</v>
      </c>
      <c r="D137" s="153" t="s">
        <v>89</v>
      </c>
      <c r="E137" s="153" t="s">
        <v>288</v>
      </c>
      <c r="F137" s="153" t="s">
        <v>249</v>
      </c>
      <c r="G137" s="153" t="s">
        <v>250</v>
      </c>
      <c r="H137" s="156">
        <v>5000</v>
      </c>
      <c r="I137" s="64">
        <v>5000</v>
      </c>
      <c r="J137" s="64">
        <v>1250</v>
      </c>
      <c r="K137" s="153"/>
      <c r="L137" s="64">
        <v>3750</v>
      </c>
      <c r="M137" s="153"/>
      <c r="N137" s="64"/>
      <c r="O137" s="64"/>
      <c r="P137" s="153"/>
      <c r="Q137" s="64"/>
      <c r="R137" s="64"/>
      <c r="S137" s="64"/>
      <c r="T137" s="64"/>
      <c r="U137" s="64"/>
      <c r="V137" s="64"/>
      <c r="W137" s="64"/>
    </row>
    <row r="138" ht="20.25" customHeight="1" spans="1:23">
      <c r="A138" s="153" t="str">
        <f t="shared" si="3"/>
        <v>       玉溪市聂耳文化场馆服务中心</v>
      </c>
      <c r="B138" s="153" t="s">
        <v>302</v>
      </c>
      <c r="C138" s="153" t="s">
        <v>211</v>
      </c>
      <c r="D138" s="153" t="s">
        <v>89</v>
      </c>
      <c r="E138" s="153" t="s">
        <v>288</v>
      </c>
      <c r="F138" s="153" t="s">
        <v>270</v>
      </c>
      <c r="G138" s="153" t="s">
        <v>271</v>
      </c>
      <c r="H138" s="156">
        <v>30000</v>
      </c>
      <c r="I138" s="64">
        <v>30000</v>
      </c>
      <c r="J138" s="64">
        <v>7500</v>
      </c>
      <c r="K138" s="153"/>
      <c r="L138" s="64">
        <v>22500</v>
      </c>
      <c r="M138" s="153"/>
      <c r="N138" s="64"/>
      <c r="O138" s="64"/>
      <c r="P138" s="153"/>
      <c r="Q138" s="64"/>
      <c r="R138" s="64"/>
      <c r="S138" s="64"/>
      <c r="T138" s="64"/>
      <c r="U138" s="64"/>
      <c r="V138" s="64"/>
      <c r="W138" s="64"/>
    </row>
    <row r="139" ht="20.25" customHeight="1" spans="1:23">
      <c r="A139" s="153" t="str">
        <f t="shared" si="3"/>
        <v>       玉溪市聂耳文化场馆服务中心</v>
      </c>
      <c r="B139" s="153" t="s">
        <v>302</v>
      </c>
      <c r="C139" s="153" t="s">
        <v>211</v>
      </c>
      <c r="D139" s="153" t="s">
        <v>89</v>
      </c>
      <c r="E139" s="153" t="s">
        <v>288</v>
      </c>
      <c r="F139" s="153" t="s">
        <v>216</v>
      </c>
      <c r="G139" s="153" t="s">
        <v>217</v>
      </c>
      <c r="H139" s="156">
        <v>60000</v>
      </c>
      <c r="I139" s="64">
        <v>60000</v>
      </c>
      <c r="J139" s="64">
        <v>15000</v>
      </c>
      <c r="K139" s="153"/>
      <c r="L139" s="64">
        <v>45000</v>
      </c>
      <c r="M139" s="153"/>
      <c r="N139" s="64"/>
      <c r="O139" s="64"/>
      <c r="P139" s="153"/>
      <c r="Q139" s="64"/>
      <c r="R139" s="64"/>
      <c r="S139" s="64"/>
      <c r="T139" s="64"/>
      <c r="U139" s="64"/>
      <c r="V139" s="64"/>
      <c r="W139" s="64"/>
    </row>
    <row r="140" ht="20.25" customHeight="1" spans="1:23">
      <c r="A140" s="153" t="str">
        <f t="shared" si="3"/>
        <v>       玉溪市聂耳文化场馆服务中心</v>
      </c>
      <c r="B140" s="153" t="s">
        <v>302</v>
      </c>
      <c r="C140" s="153" t="s">
        <v>211</v>
      </c>
      <c r="D140" s="153" t="s">
        <v>89</v>
      </c>
      <c r="E140" s="153" t="s">
        <v>288</v>
      </c>
      <c r="F140" s="153" t="s">
        <v>218</v>
      </c>
      <c r="G140" s="153" t="s">
        <v>219</v>
      </c>
      <c r="H140" s="156">
        <v>30000</v>
      </c>
      <c r="I140" s="64">
        <v>30000</v>
      </c>
      <c r="J140" s="64">
        <v>7500</v>
      </c>
      <c r="K140" s="153"/>
      <c r="L140" s="64">
        <v>22500</v>
      </c>
      <c r="M140" s="153"/>
      <c r="N140" s="64"/>
      <c r="O140" s="64"/>
      <c r="P140" s="153"/>
      <c r="Q140" s="64"/>
      <c r="R140" s="64"/>
      <c r="S140" s="64"/>
      <c r="T140" s="64"/>
      <c r="U140" s="64"/>
      <c r="V140" s="64"/>
      <c r="W140" s="64"/>
    </row>
    <row r="141" ht="20.25" customHeight="1" spans="1:23">
      <c r="A141" s="153" t="str">
        <f t="shared" si="3"/>
        <v>       玉溪市聂耳文化场馆服务中心</v>
      </c>
      <c r="B141" s="153" t="s">
        <v>302</v>
      </c>
      <c r="C141" s="153" t="s">
        <v>211</v>
      </c>
      <c r="D141" s="153" t="s">
        <v>89</v>
      </c>
      <c r="E141" s="153" t="s">
        <v>288</v>
      </c>
      <c r="F141" s="153" t="s">
        <v>220</v>
      </c>
      <c r="G141" s="153" t="s">
        <v>221</v>
      </c>
      <c r="H141" s="156">
        <v>13861</v>
      </c>
      <c r="I141" s="64">
        <v>13861</v>
      </c>
      <c r="J141" s="64">
        <v>3465.25</v>
      </c>
      <c r="K141" s="153"/>
      <c r="L141" s="64">
        <v>10395.75</v>
      </c>
      <c r="M141" s="153"/>
      <c r="N141" s="64"/>
      <c r="O141" s="64"/>
      <c r="P141" s="153"/>
      <c r="Q141" s="64"/>
      <c r="R141" s="64"/>
      <c r="S141" s="64"/>
      <c r="T141" s="64"/>
      <c r="U141" s="64"/>
      <c r="V141" s="64"/>
      <c r="W141" s="64"/>
    </row>
    <row r="142" ht="20.25" customHeight="1" spans="1:23">
      <c r="A142" s="153" t="str">
        <f t="shared" si="3"/>
        <v>       玉溪市聂耳文化场馆服务中心</v>
      </c>
      <c r="B142" s="153" t="s">
        <v>302</v>
      </c>
      <c r="C142" s="153" t="s">
        <v>211</v>
      </c>
      <c r="D142" s="153" t="s">
        <v>89</v>
      </c>
      <c r="E142" s="153" t="s">
        <v>288</v>
      </c>
      <c r="F142" s="153" t="s">
        <v>174</v>
      </c>
      <c r="G142" s="153" t="s">
        <v>175</v>
      </c>
      <c r="H142" s="156">
        <v>30000</v>
      </c>
      <c r="I142" s="64">
        <v>30000</v>
      </c>
      <c r="J142" s="64">
        <v>7500</v>
      </c>
      <c r="K142" s="153"/>
      <c r="L142" s="64">
        <v>22500</v>
      </c>
      <c r="M142" s="153"/>
      <c r="N142" s="64"/>
      <c r="O142" s="64"/>
      <c r="P142" s="153"/>
      <c r="Q142" s="64"/>
      <c r="R142" s="64"/>
      <c r="S142" s="64"/>
      <c r="T142" s="64"/>
      <c r="U142" s="64"/>
      <c r="V142" s="64"/>
      <c r="W142" s="64"/>
    </row>
    <row r="143" ht="20.25" customHeight="1" spans="1:23">
      <c r="A143" s="153" t="str">
        <f t="shared" si="3"/>
        <v>       玉溪市聂耳文化场馆服务中心</v>
      </c>
      <c r="B143" s="153" t="s">
        <v>302</v>
      </c>
      <c r="C143" s="153" t="s">
        <v>211</v>
      </c>
      <c r="D143" s="153" t="s">
        <v>96</v>
      </c>
      <c r="E143" s="153" t="s">
        <v>178</v>
      </c>
      <c r="F143" s="153" t="s">
        <v>174</v>
      </c>
      <c r="G143" s="153" t="s">
        <v>175</v>
      </c>
      <c r="H143" s="156">
        <v>13800</v>
      </c>
      <c r="I143" s="64">
        <v>13800</v>
      </c>
      <c r="J143" s="64">
        <v>13800</v>
      </c>
      <c r="K143" s="153"/>
      <c r="L143" s="64"/>
      <c r="M143" s="153"/>
      <c r="N143" s="64"/>
      <c r="O143" s="64"/>
      <c r="P143" s="153"/>
      <c r="Q143" s="64"/>
      <c r="R143" s="64"/>
      <c r="S143" s="64"/>
      <c r="T143" s="64"/>
      <c r="U143" s="64"/>
      <c r="V143" s="64"/>
      <c r="W143" s="64"/>
    </row>
    <row r="144" ht="20.25" customHeight="1" spans="1:23">
      <c r="A144" s="153" t="str">
        <f t="shared" si="3"/>
        <v>       玉溪市聂耳文化场馆服务中心</v>
      </c>
      <c r="B144" s="153" t="s">
        <v>303</v>
      </c>
      <c r="C144" s="153" t="s">
        <v>227</v>
      </c>
      <c r="D144" s="153" t="s">
        <v>89</v>
      </c>
      <c r="E144" s="153" t="s">
        <v>288</v>
      </c>
      <c r="F144" s="153" t="s">
        <v>193</v>
      </c>
      <c r="G144" s="153" t="s">
        <v>194</v>
      </c>
      <c r="H144" s="156">
        <v>44000</v>
      </c>
      <c r="I144" s="64">
        <v>44000</v>
      </c>
      <c r="J144" s="64"/>
      <c r="K144" s="153"/>
      <c r="L144" s="64">
        <v>44000</v>
      </c>
      <c r="M144" s="153"/>
      <c r="N144" s="64"/>
      <c r="O144" s="64"/>
      <c r="P144" s="153"/>
      <c r="Q144" s="64"/>
      <c r="R144" s="64"/>
      <c r="S144" s="64"/>
      <c r="T144" s="64"/>
      <c r="U144" s="64"/>
      <c r="V144" s="64"/>
      <c r="W144" s="64"/>
    </row>
    <row r="145" ht="20.25" customHeight="1" spans="1:23">
      <c r="A145" s="153" t="str">
        <f t="shared" si="3"/>
        <v>       玉溪市聂耳文化场馆服务中心</v>
      </c>
      <c r="B145" s="153" t="s">
        <v>304</v>
      </c>
      <c r="C145" s="153" t="s">
        <v>305</v>
      </c>
      <c r="D145" s="153" t="s">
        <v>89</v>
      </c>
      <c r="E145" s="153" t="s">
        <v>288</v>
      </c>
      <c r="F145" s="153" t="s">
        <v>174</v>
      </c>
      <c r="G145" s="153" t="s">
        <v>175</v>
      </c>
      <c r="H145" s="156">
        <v>2000</v>
      </c>
      <c r="I145" s="64"/>
      <c r="J145" s="64"/>
      <c r="K145" s="153"/>
      <c r="L145" s="64"/>
      <c r="M145" s="153"/>
      <c r="N145" s="64"/>
      <c r="O145" s="64"/>
      <c r="P145" s="153"/>
      <c r="Q145" s="64"/>
      <c r="R145" s="64">
        <v>2000</v>
      </c>
      <c r="S145" s="64">
        <v>2000</v>
      </c>
      <c r="T145" s="64"/>
      <c r="U145" s="64"/>
      <c r="V145" s="64"/>
      <c r="W145" s="64"/>
    </row>
    <row r="146" ht="20.25" customHeight="1" spans="1:23">
      <c r="A146" s="155" t="s">
        <v>30</v>
      </c>
      <c r="B146" s="155"/>
      <c r="C146" s="155"/>
      <c r="D146" s="155"/>
      <c r="E146" s="155"/>
      <c r="F146" s="155"/>
      <c r="G146" s="155"/>
      <c r="H146" s="64">
        <v>46411857.04</v>
      </c>
      <c r="I146" s="64">
        <v>45325057.04</v>
      </c>
      <c r="J146" s="64">
        <v>22498228.29</v>
      </c>
      <c r="K146" s="64"/>
      <c r="L146" s="64">
        <v>22826828.75</v>
      </c>
      <c r="M146" s="64"/>
      <c r="N146" s="64"/>
      <c r="O146" s="64"/>
      <c r="P146" s="64"/>
      <c r="Q146" s="64"/>
      <c r="R146" s="64">
        <v>1086800</v>
      </c>
      <c r="S146" s="64">
        <v>1086800</v>
      </c>
      <c r="T146" s="64"/>
      <c r="U146" s="64"/>
      <c r="V146" s="64"/>
      <c r="W146" s="64"/>
    </row>
  </sheetData>
  <mergeCells count="17">
    <mergeCell ref="A1:W1"/>
    <mergeCell ref="A2:W2"/>
    <mergeCell ref="A3:V3"/>
    <mergeCell ref="H4:W4"/>
    <mergeCell ref="I5:M5"/>
    <mergeCell ref="N5:P5"/>
    <mergeCell ref="R5:W5"/>
    <mergeCell ref="A146:G146"/>
    <mergeCell ref="A4:A6"/>
    <mergeCell ref="B4:B6"/>
    <mergeCell ref="C4:C6"/>
    <mergeCell ref="D4:D6"/>
    <mergeCell ref="E4:E6"/>
    <mergeCell ref="F4:F6"/>
    <mergeCell ref="G4:G6"/>
    <mergeCell ref="H5:H6"/>
    <mergeCell ref="Q5:Q6"/>
  </mergeCells>
  <pageMargins left="0.75" right="0.75" top="1" bottom="1" header="0.5" footer="0.5"/>
  <pageSetup paperSize="1"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148"/>
  <sheetViews>
    <sheetView showZeros="0" topLeftCell="F1" workbookViewId="0">
      <selection activeCell="A1" sqref="A1"/>
    </sheetView>
  </sheetViews>
  <sheetFormatPr defaultColWidth="9.14166666666667" defaultRowHeight="14.25" customHeight="1"/>
  <cols>
    <col min="1" max="1" width="14.575" customWidth="1"/>
    <col min="2" max="2" width="21.0333333333333" customWidth="1"/>
    <col min="3" max="3" width="31.3166666666667" customWidth="1"/>
    <col min="4" max="4" width="23.85" customWidth="1"/>
    <col min="5" max="5" width="15.6" customWidth="1"/>
    <col min="6" max="6" width="19.7416666666667" customWidth="1"/>
    <col min="7" max="7" width="14.8833333333333" customWidth="1"/>
    <col min="8" max="8" width="19.7416666666667" customWidth="1"/>
    <col min="9" max="16" width="14.175" customWidth="1"/>
    <col min="17" max="17" width="13.6" customWidth="1"/>
    <col min="18" max="23" width="15.175" customWidth="1"/>
  </cols>
  <sheetData>
    <row r="1" ht="13.5" customHeight="1" spans="2:23">
      <c r="B1" s="132"/>
      <c r="E1" s="145"/>
      <c r="F1" s="145"/>
      <c r="G1" s="145"/>
      <c r="H1" s="145"/>
      <c r="K1" s="132"/>
      <c r="N1" s="132"/>
      <c r="O1" s="132"/>
      <c r="P1" s="132"/>
      <c r="U1" s="150"/>
      <c r="W1" s="133" t="s">
        <v>306</v>
      </c>
    </row>
    <row r="2" ht="27.75" customHeight="1" spans="1:23">
      <c r="A2" s="33" t="s">
        <v>307</v>
      </c>
      <c r="B2" s="33"/>
      <c r="C2" s="33"/>
      <c r="D2" s="33"/>
      <c r="E2" s="33"/>
      <c r="F2" s="33"/>
      <c r="G2" s="33"/>
      <c r="H2" s="33"/>
      <c r="I2" s="33"/>
      <c r="J2" s="33"/>
      <c r="K2" s="33"/>
      <c r="L2" s="33"/>
      <c r="M2" s="33"/>
      <c r="N2" s="33"/>
      <c r="O2" s="33"/>
      <c r="P2" s="33"/>
      <c r="Q2" s="33"/>
      <c r="R2" s="33"/>
      <c r="S2" s="33"/>
      <c r="T2" s="33"/>
      <c r="U2" s="33"/>
      <c r="V2" s="33"/>
      <c r="W2" s="33"/>
    </row>
    <row r="3" ht="13.5" customHeight="1" spans="1:23">
      <c r="A3" s="5" t="str">
        <f>"单位名称："&amp;"玉溪市聂耳文化中心"</f>
        <v>单位名称：玉溪市聂耳文化中心</v>
      </c>
      <c r="B3" s="146" t="str">
        <f>"单位名称："&amp;"玉溪市聂耳文化中心"</f>
        <v>单位名称：玉溪市聂耳文化中心</v>
      </c>
      <c r="C3" s="146"/>
      <c r="D3" s="146"/>
      <c r="E3" s="146"/>
      <c r="F3" s="146"/>
      <c r="G3" s="146"/>
      <c r="H3" s="146"/>
      <c r="I3" s="146"/>
      <c r="J3" s="7"/>
      <c r="K3" s="7"/>
      <c r="L3" s="7"/>
      <c r="M3" s="7"/>
      <c r="N3" s="7"/>
      <c r="O3" s="7"/>
      <c r="P3" s="7"/>
      <c r="Q3" s="7"/>
      <c r="U3" s="150"/>
      <c r="W3" s="136" t="s">
        <v>2</v>
      </c>
    </row>
    <row r="4" ht="21.75" customHeight="1" spans="1:23">
      <c r="A4" s="9" t="s">
        <v>308</v>
      </c>
      <c r="B4" s="9" t="s">
        <v>141</v>
      </c>
      <c r="C4" s="9" t="s">
        <v>142</v>
      </c>
      <c r="D4" s="9" t="s">
        <v>309</v>
      </c>
      <c r="E4" s="10" t="s">
        <v>143</v>
      </c>
      <c r="F4" s="10" t="s">
        <v>144</v>
      </c>
      <c r="G4" s="10" t="s">
        <v>145</v>
      </c>
      <c r="H4" s="10" t="s">
        <v>146</v>
      </c>
      <c r="I4" s="20" t="s">
        <v>30</v>
      </c>
      <c r="J4" s="20" t="s">
        <v>310</v>
      </c>
      <c r="K4" s="20"/>
      <c r="L4" s="20"/>
      <c r="M4" s="20"/>
      <c r="N4" s="20" t="s">
        <v>148</v>
      </c>
      <c r="O4" s="20"/>
      <c r="P4" s="20"/>
      <c r="Q4" s="10" t="s">
        <v>36</v>
      </c>
      <c r="R4" s="11" t="s">
        <v>311</v>
      </c>
      <c r="S4" s="12"/>
      <c r="T4" s="12"/>
      <c r="U4" s="12"/>
      <c r="V4" s="12"/>
      <c r="W4" s="13"/>
    </row>
    <row r="5" ht="21.75" customHeight="1" spans="1:23">
      <c r="A5" s="14"/>
      <c r="B5" s="14"/>
      <c r="C5" s="14"/>
      <c r="D5" s="14"/>
      <c r="E5" s="15"/>
      <c r="F5" s="15"/>
      <c r="G5" s="15"/>
      <c r="H5" s="15"/>
      <c r="I5" s="20"/>
      <c r="J5" s="149" t="s">
        <v>33</v>
      </c>
      <c r="K5" s="149"/>
      <c r="L5" s="149" t="s">
        <v>34</v>
      </c>
      <c r="M5" s="149" t="s">
        <v>35</v>
      </c>
      <c r="N5" s="10" t="s">
        <v>33</v>
      </c>
      <c r="O5" s="10" t="s">
        <v>34</v>
      </c>
      <c r="P5" s="10" t="s">
        <v>35</v>
      </c>
      <c r="Q5" s="15"/>
      <c r="R5" s="10" t="s">
        <v>32</v>
      </c>
      <c r="S5" s="10" t="s">
        <v>39</v>
      </c>
      <c r="T5" s="10" t="s">
        <v>154</v>
      </c>
      <c r="U5" s="10" t="s">
        <v>41</v>
      </c>
      <c r="V5" s="10" t="s">
        <v>42</v>
      </c>
      <c r="W5" s="10" t="s">
        <v>43</v>
      </c>
    </row>
    <row r="6" ht="40.5" customHeight="1" spans="1:23">
      <c r="A6" s="17"/>
      <c r="B6" s="17"/>
      <c r="C6" s="17"/>
      <c r="D6" s="17"/>
      <c r="E6" s="18"/>
      <c r="F6" s="18"/>
      <c r="G6" s="18"/>
      <c r="H6" s="18"/>
      <c r="I6" s="20"/>
      <c r="J6" s="149" t="s">
        <v>32</v>
      </c>
      <c r="K6" s="149" t="s">
        <v>312</v>
      </c>
      <c r="L6" s="149"/>
      <c r="M6" s="149"/>
      <c r="N6" s="18"/>
      <c r="O6" s="18"/>
      <c r="P6" s="18"/>
      <c r="Q6" s="18"/>
      <c r="R6" s="18"/>
      <c r="S6" s="18"/>
      <c r="T6" s="18"/>
      <c r="U6" s="19"/>
      <c r="V6" s="18"/>
      <c r="W6" s="18"/>
    </row>
    <row r="7" ht="15" customHeight="1" spans="1:23">
      <c r="A7" s="147">
        <v>1</v>
      </c>
      <c r="B7" s="147">
        <v>2</v>
      </c>
      <c r="C7" s="147">
        <v>3</v>
      </c>
      <c r="D7" s="147">
        <v>4</v>
      </c>
      <c r="E7" s="147">
        <v>5</v>
      </c>
      <c r="F7" s="147">
        <v>6</v>
      </c>
      <c r="G7" s="147">
        <v>7</v>
      </c>
      <c r="H7" s="147">
        <v>8</v>
      </c>
      <c r="I7" s="147">
        <v>9</v>
      </c>
      <c r="J7" s="147">
        <v>10</v>
      </c>
      <c r="K7" s="147">
        <v>11</v>
      </c>
      <c r="L7" s="147">
        <v>12</v>
      </c>
      <c r="M7" s="147">
        <v>13</v>
      </c>
      <c r="N7" s="147">
        <v>14</v>
      </c>
      <c r="O7" s="147">
        <v>15</v>
      </c>
      <c r="P7" s="147">
        <v>16</v>
      </c>
      <c r="Q7" s="147">
        <v>17</v>
      </c>
      <c r="R7" s="147">
        <v>18</v>
      </c>
      <c r="S7" s="147">
        <v>19</v>
      </c>
      <c r="T7" s="147">
        <v>20</v>
      </c>
      <c r="U7" s="147">
        <v>21</v>
      </c>
      <c r="V7" s="147">
        <v>22</v>
      </c>
      <c r="W7" s="147">
        <v>23</v>
      </c>
    </row>
    <row r="8" ht="32.9" customHeight="1" spans="1:23">
      <c r="A8" s="27"/>
      <c r="B8" s="148"/>
      <c r="C8" s="27" t="s">
        <v>313</v>
      </c>
      <c r="D8" s="27"/>
      <c r="E8" s="27"/>
      <c r="F8" s="27"/>
      <c r="G8" s="27"/>
      <c r="H8" s="27"/>
      <c r="I8" s="46">
        <v>240800</v>
      </c>
      <c r="J8" s="46">
        <v>120000</v>
      </c>
      <c r="K8" s="46">
        <v>120000</v>
      </c>
      <c r="L8" s="46"/>
      <c r="M8" s="46"/>
      <c r="N8" s="46">
        <v>120800</v>
      </c>
      <c r="O8" s="46"/>
      <c r="P8" s="46"/>
      <c r="Q8" s="46"/>
      <c r="R8" s="46"/>
      <c r="S8" s="46"/>
      <c r="T8" s="46"/>
      <c r="U8" s="46"/>
      <c r="V8" s="46"/>
      <c r="W8" s="46"/>
    </row>
    <row r="9" ht="32.9" customHeight="1" spans="1:23">
      <c r="A9" s="27" t="s">
        <v>314</v>
      </c>
      <c r="B9" s="148" t="s">
        <v>315</v>
      </c>
      <c r="C9" s="27" t="s">
        <v>313</v>
      </c>
      <c r="D9" s="27" t="s">
        <v>64</v>
      </c>
      <c r="E9" s="27" t="s">
        <v>88</v>
      </c>
      <c r="F9" s="27" t="s">
        <v>161</v>
      </c>
      <c r="G9" s="27" t="s">
        <v>216</v>
      </c>
      <c r="H9" s="27" t="s">
        <v>217</v>
      </c>
      <c r="I9" s="46">
        <v>240800</v>
      </c>
      <c r="J9" s="46">
        <v>120000</v>
      </c>
      <c r="K9" s="46">
        <v>120000</v>
      </c>
      <c r="L9" s="46"/>
      <c r="M9" s="46"/>
      <c r="N9" s="46">
        <v>120800</v>
      </c>
      <c r="O9" s="46"/>
      <c r="P9" s="46"/>
      <c r="Q9" s="46"/>
      <c r="R9" s="46"/>
      <c r="S9" s="46"/>
      <c r="T9" s="46"/>
      <c r="U9" s="46"/>
      <c r="V9" s="46"/>
      <c r="W9" s="46"/>
    </row>
    <row r="10" ht="32.9" customHeight="1" spans="1:23">
      <c r="A10" s="27"/>
      <c r="B10" s="27"/>
      <c r="C10" s="27" t="s">
        <v>316</v>
      </c>
      <c r="D10" s="27"/>
      <c r="E10" s="27"/>
      <c r="F10" s="27"/>
      <c r="G10" s="27"/>
      <c r="H10" s="27"/>
      <c r="I10" s="46">
        <v>80000</v>
      </c>
      <c r="J10" s="46">
        <v>80000</v>
      </c>
      <c r="K10" s="46">
        <v>80000</v>
      </c>
      <c r="L10" s="46"/>
      <c r="M10" s="46"/>
      <c r="N10" s="46"/>
      <c r="O10" s="46"/>
      <c r="P10" s="46"/>
      <c r="Q10" s="46"/>
      <c r="R10" s="46"/>
      <c r="S10" s="46"/>
      <c r="T10" s="46"/>
      <c r="U10" s="46"/>
      <c r="V10" s="46"/>
      <c r="W10" s="46"/>
    </row>
    <row r="11" ht="32.9" customHeight="1" spans="1:23">
      <c r="A11" s="27" t="s">
        <v>314</v>
      </c>
      <c r="B11" s="148" t="s">
        <v>317</v>
      </c>
      <c r="C11" s="27" t="s">
        <v>316</v>
      </c>
      <c r="D11" s="27" t="s">
        <v>64</v>
      </c>
      <c r="E11" s="27" t="s">
        <v>88</v>
      </c>
      <c r="F11" s="27" t="s">
        <v>161</v>
      </c>
      <c r="G11" s="27" t="s">
        <v>216</v>
      </c>
      <c r="H11" s="27" t="s">
        <v>217</v>
      </c>
      <c r="I11" s="46">
        <v>80000</v>
      </c>
      <c r="J11" s="46">
        <v>80000</v>
      </c>
      <c r="K11" s="46">
        <v>80000</v>
      </c>
      <c r="L11" s="46"/>
      <c r="M11" s="46"/>
      <c r="N11" s="46"/>
      <c r="O11" s="46"/>
      <c r="P11" s="46"/>
      <c r="Q11" s="46"/>
      <c r="R11" s="46"/>
      <c r="S11" s="46"/>
      <c r="T11" s="46"/>
      <c r="U11" s="46"/>
      <c r="V11" s="46"/>
      <c r="W11" s="46"/>
    </row>
    <row r="12" ht="32.9" customHeight="1" spans="1:23">
      <c r="A12" s="27"/>
      <c r="B12" s="27"/>
      <c r="C12" s="27" t="s">
        <v>318</v>
      </c>
      <c r="D12" s="27"/>
      <c r="E12" s="27"/>
      <c r="F12" s="27"/>
      <c r="G12" s="27"/>
      <c r="H12" s="27"/>
      <c r="I12" s="46">
        <v>763662.01</v>
      </c>
      <c r="J12" s="46"/>
      <c r="K12" s="46"/>
      <c r="L12" s="46"/>
      <c r="M12" s="46"/>
      <c r="N12" s="46">
        <v>763662.01</v>
      </c>
      <c r="O12" s="46"/>
      <c r="P12" s="46"/>
      <c r="Q12" s="46"/>
      <c r="R12" s="46"/>
      <c r="S12" s="46"/>
      <c r="T12" s="46"/>
      <c r="U12" s="46"/>
      <c r="V12" s="46"/>
      <c r="W12" s="46"/>
    </row>
    <row r="13" ht="32.9" customHeight="1" spans="1:23">
      <c r="A13" s="27" t="s">
        <v>314</v>
      </c>
      <c r="B13" s="148" t="s">
        <v>319</v>
      </c>
      <c r="C13" s="27" t="s">
        <v>318</v>
      </c>
      <c r="D13" s="27" t="s">
        <v>67</v>
      </c>
      <c r="E13" s="27" t="s">
        <v>87</v>
      </c>
      <c r="F13" s="27" t="s">
        <v>230</v>
      </c>
      <c r="G13" s="27" t="s">
        <v>170</v>
      </c>
      <c r="H13" s="27" t="s">
        <v>171</v>
      </c>
      <c r="I13" s="46">
        <v>26748</v>
      </c>
      <c r="J13" s="46"/>
      <c r="K13" s="46"/>
      <c r="L13" s="46"/>
      <c r="M13" s="46"/>
      <c r="N13" s="46">
        <v>26748</v>
      </c>
      <c r="O13" s="46"/>
      <c r="P13" s="46"/>
      <c r="Q13" s="46"/>
      <c r="R13" s="46"/>
      <c r="S13" s="46"/>
      <c r="T13" s="46"/>
      <c r="U13" s="46"/>
      <c r="V13" s="46"/>
      <c r="W13" s="46"/>
    </row>
    <row r="14" ht="32.9" customHeight="1" spans="1:23">
      <c r="A14" s="27" t="s">
        <v>314</v>
      </c>
      <c r="B14" s="148" t="s">
        <v>319</v>
      </c>
      <c r="C14" s="27" t="s">
        <v>318</v>
      </c>
      <c r="D14" s="27" t="s">
        <v>67</v>
      </c>
      <c r="E14" s="27" t="s">
        <v>87</v>
      </c>
      <c r="F14" s="27" t="s">
        <v>230</v>
      </c>
      <c r="G14" s="27" t="s">
        <v>249</v>
      </c>
      <c r="H14" s="27" t="s">
        <v>250</v>
      </c>
      <c r="I14" s="46">
        <v>350721.77</v>
      </c>
      <c r="J14" s="46"/>
      <c r="K14" s="46"/>
      <c r="L14" s="46"/>
      <c r="M14" s="46"/>
      <c r="N14" s="46">
        <v>350721.77</v>
      </c>
      <c r="O14" s="46"/>
      <c r="P14" s="46"/>
      <c r="Q14" s="46"/>
      <c r="R14" s="46"/>
      <c r="S14" s="46"/>
      <c r="T14" s="46"/>
      <c r="U14" s="46"/>
      <c r="V14" s="46"/>
      <c r="W14" s="46"/>
    </row>
    <row r="15" ht="32.9" customHeight="1" spans="1:23">
      <c r="A15" s="27" t="s">
        <v>314</v>
      </c>
      <c r="B15" s="148" t="s">
        <v>319</v>
      </c>
      <c r="C15" s="27" t="s">
        <v>318</v>
      </c>
      <c r="D15" s="27" t="s">
        <v>67</v>
      </c>
      <c r="E15" s="27" t="s">
        <v>87</v>
      </c>
      <c r="F15" s="27" t="s">
        <v>230</v>
      </c>
      <c r="G15" s="27" t="s">
        <v>270</v>
      </c>
      <c r="H15" s="27" t="s">
        <v>271</v>
      </c>
      <c r="I15" s="46">
        <v>377192.24</v>
      </c>
      <c r="J15" s="46"/>
      <c r="K15" s="46"/>
      <c r="L15" s="46"/>
      <c r="M15" s="46"/>
      <c r="N15" s="46">
        <v>377192.24</v>
      </c>
      <c r="O15" s="46"/>
      <c r="P15" s="46"/>
      <c r="Q15" s="46"/>
      <c r="R15" s="46"/>
      <c r="S15" s="46"/>
      <c r="T15" s="46"/>
      <c r="U15" s="46"/>
      <c r="V15" s="46"/>
      <c r="W15" s="46"/>
    </row>
    <row r="16" ht="32.9" customHeight="1" spans="1:23">
      <c r="A16" s="27" t="s">
        <v>314</v>
      </c>
      <c r="B16" s="148" t="s">
        <v>319</v>
      </c>
      <c r="C16" s="27" t="s">
        <v>318</v>
      </c>
      <c r="D16" s="27" t="s">
        <v>67</v>
      </c>
      <c r="E16" s="27" t="s">
        <v>87</v>
      </c>
      <c r="F16" s="27" t="s">
        <v>230</v>
      </c>
      <c r="G16" s="27" t="s">
        <v>216</v>
      </c>
      <c r="H16" s="27" t="s">
        <v>217</v>
      </c>
      <c r="I16" s="46">
        <v>9000</v>
      </c>
      <c r="J16" s="46"/>
      <c r="K16" s="46"/>
      <c r="L16" s="46"/>
      <c r="M16" s="46"/>
      <c r="N16" s="46">
        <v>9000</v>
      </c>
      <c r="O16" s="46"/>
      <c r="P16" s="46"/>
      <c r="Q16" s="46"/>
      <c r="R16" s="46"/>
      <c r="S16" s="46"/>
      <c r="T16" s="46"/>
      <c r="U16" s="46"/>
      <c r="V16" s="46"/>
      <c r="W16" s="46"/>
    </row>
    <row r="17" ht="32.9" customHeight="1" spans="1:23">
      <c r="A17" s="27"/>
      <c r="B17" s="27"/>
      <c r="C17" s="27" t="s">
        <v>320</v>
      </c>
      <c r="D17" s="27"/>
      <c r="E17" s="27"/>
      <c r="F17" s="27"/>
      <c r="G17" s="27"/>
      <c r="H17" s="27"/>
      <c r="I17" s="46">
        <v>17900.7</v>
      </c>
      <c r="J17" s="46">
        <v>17900.7</v>
      </c>
      <c r="K17" s="46">
        <v>17900.7</v>
      </c>
      <c r="L17" s="46"/>
      <c r="M17" s="46"/>
      <c r="N17" s="46"/>
      <c r="O17" s="46"/>
      <c r="P17" s="46"/>
      <c r="Q17" s="46"/>
      <c r="R17" s="46"/>
      <c r="S17" s="46"/>
      <c r="T17" s="46"/>
      <c r="U17" s="46"/>
      <c r="V17" s="46"/>
      <c r="W17" s="46"/>
    </row>
    <row r="18" ht="32.9" customHeight="1" spans="1:23">
      <c r="A18" s="27" t="s">
        <v>321</v>
      </c>
      <c r="B18" s="148" t="s">
        <v>322</v>
      </c>
      <c r="C18" s="27" t="s">
        <v>320</v>
      </c>
      <c r="D18" s="27" t="s">
        <v>67</v>
      </c>
      <c r="E18" s="27" t="s">
        <v>100</v>
      </c>
      <c r="F18" s="27" t="s">
        <v>323</v>
      </c>
      <c r="G18" s="27" t="s">
        <v>179</v>
      </c>
      <c r="H18" s="27" t="s">
        <v>180</v>
      </c>
      <c r="I18" s="46">
        <v>17900.7</v>
      </c>
      <c r="J18" s="46">
        <v>17900.7</v>
      </c>
      <c r="K18" s="46">
        <v>17900.7</v>
      </c>
      <c r="L18" s="46"/>
      <c r="M18" s="46"/>
      <c r="N18" s="46"/>
      <c r="O18" s="46"/>
      <c r="P18" s="46"/>
      <c r="Q18" s="46"/>
      <c r="R18" s="46"/>
      <c r="S18" s="46"/>
      <c r="T18" s="46"/>
      <c r="U18" s="46"/>
      <c r="V18" s="46"/>
      <c r="W18" s="46"/>
    </row>
    <row r="19" ht="32.9" customHeight="1" spans="1:23">
      <c r="A19" s="27"/>
      <c r="B19" s="27"/>
      <c r="C19" s="27" t="s">
        <v>324</v>
      </c>
      <c r="D19" s="27"/>
      <c r="E19" s="27"/>
      <c r="F19" s="27"/>
      <c r="G19" s="27"/>
      <c r="H19" s="27"/>
      <c r="I19" s="46">
        <v>102300</v>
      </c>
      <c r="J19" s="46"/>
      <c r="K19" s="46"/>
      <c r="L19" s="46"/>
      <c r="M19" s="46"/>
      <c r="N19" s="46">
        <v>102300</v>
      </c>
      <c r="O19" s="46"/>
      <c r="P19" s="46"/>
      <c r="Q19" s="46"/>
      <c r="R19" s="46"/>
      <c r="S19" s="46"/>
      <c r="T19" s="46"/>
      <c r="U19" s="46"/>
      <c r="V19" s="46"/>
      <c r="W19" s="46"/>
    </row>
    <row r="20" ht="32.9" customHeight="1" spans="1:23">
      <c r="A20" s="27" t="s">
        <v>314</v>
      </c>
      <c r="B20" s="148" t="s">
        <v>325</v>
      </c>
      <c r="C20" s="27" t="s">
        <v>324</v>
      </c>
      <c r="D20" s="27" t="s">
        <v>67</v>
      </c>
      <c r="E20" s="27" t="s">
        <v>87</v>
      </c>
      <c r="F20" s="27" t="s">
        <v>230</v>
      </c>
      <c r="G20" s="27" t="s">
        <v>260</v>
      </c>
      <c r="H20" s="27" t="s">
        <v>259</v>
      </c>
      <c r="I20" s="46">
        <v>800</v>
      </c>
      <c r="J20" s="46"/>
      <c r="K20" s="46"/>
      <c r="L20" s="46"/>
      <c r="M20" s="46"/>
      <c r="N20" s="46">
        <v>800</v>
      </c>
      <c r="O20" s="46"/>
      <c r="P20" s="46"/>
      <c r="Q20" s="46"/>
      <c r="R20" s="46"/>
      <c r="S20" s="46"/>
      <c r="T20" s="46"/>
      <c r="U20" s="46"/>
      <c r="V20" s="46"/>
      <c r="W20" s="46"/>
    </row>
    <row r="21" ht="32.9" customHeight="1" spans="1:23">
      <c r="A21" s="27" t="s">
        <v>314</v>
      </c>
      <c r="B21" s="148" t="s">
        <v>325</v>
      </c>
      <c r="C21" s="27" t="s">
        <v>324</v>
      </c>
      <c r="D21" s="27" t="s">
        <v>67</v>
      </c>
      <c r="E21" s="27" t="s">
        <v>87</v>
      </c>
      <c r="F21" s="27" t="s">
        <v>230</v>
      </c>
      <c r="G21" s="27" t="s">
        <v>216</v>
      </c>
      <c r="H21" s="27" t="s">
        <v>217</v>
      </c>
      <c r="I21" s="46">
        <v>45500</v>
      </c>
      <c r="J21" s="46"/>
      <c r="K21" s="46"/>
      <c r="L21" s="46"/>
      <c r="M21" s="46"/>
      <c r="N21" s="46">
        <v>45500</v>
      </c>
      <c r="O21" s="46"/>
      <c r="P21" s="46"/>
      <c r="Q21" s="46"/>
      <c r="R21" s="46"/>
      <c r="S21" s="46"/>
      <c r="T21" s="46"/>
      <c r="U21" s="46"/>
      <c r="V21" s="46"/>
      <c r="W21" s="46"/>
    </row>
    <row r="22" ht="32.9" customHeight="1" spans="1:23">
      <c r="A22" s="27" t="s">
        <v>314</v>
      </c>
      <c r="B22" s="148" t="s">
        <v>325</v>
      </c>
      <c r="C22" s="27" t="s">
        <v>324</v>
      </c>
      <c r="D22" s="27" t="s">
        <v>67</v>
      </c>
      <c r="E22" s="27" t="s">
        <v>87</v>
      </c>
      <c r="F22" s="27" t="s">
        <v>230</v>
      </c>
      <c r="G22" s="27" t="s">
        <v>174</v>
      </c>
      <c r="H22" s="27" t="s">
        <v>175</v>
      </c>
      <c r="I22" s="46">
        <v>56000</v>
      </c>
      <c r="J22" s="46"/>
      <c r="K22" s="46"/>
      <c r="L22" s="46"/>
      <c r="M22" s="46"/>
      <c r="N22" s="46">
        <v>56000</v>
      </c>
      <c r="O22" s="46"/>
      <c r="P22" s="46"/>
      <c r="Q22" s="46"/>
      <c r="R22" s="46"/>
      <c r="S22" s="46"/>
      <c r="T22" s="46"/>
      <c r="U22" s="46"/>
      <c r="V22" s="46"/>
      <c r="W22" s="46"/>
    </row>
    <row r="23" ht="32.9" customHeight="1" spans="1:23">
      <c r="A23" s="27"/>
      <c r="B23" s="27"/>
      <c r="C23" s="27" t="s">
        <v>326</v>
      </c>
      <c r="D23" s="27"/>
      <c r="E23" s="27"/>
      <c r="F23" s="27"/>
      <c r="G23" s="27"/>
      <c r="H23" s="27"/>
      <c r="I23" s="46">
        <v>2450000</v>
      </c>
      <c r="J23" s="46"/>
      <c r="K23" s="46"/>
      <c r="L23" s="46"/>
      <c r="M23" s="46"/>
      <c r="N23" s="46"/>
      <c r="O23" s="46">
        <v>2450000</v>
      </c>
      <c r="P23" s="46"/>
      <c r="Q23" s="46"/>
      <c r="R23" s="46"/>
      <c r="S23" s="46"/>
      <c r="T23" s="46"/>
      <c r="U23" s="46"/>
      <c r="V23" s="46"/>
      <c r="W23" s="46"/>
    </row>
    <row r="24" ht="32.9" customHeight="1" spans="1:23">
      <c r="A24" s="27" t="s">
        <v>314</v>
      </c>
      <c r="B24" s="148" t="s">
        <v>327</v>
      </c>
      <c r="C24" s="27" t="s">
        <v>326</v>
      </c>
      <c r="D24" s="27" t="s">
        <v>67</v>
      </c>
      <c r="E24" s="27" t="s">
        <v>113</v>
      </c>
      <c r="F24" s="27" t="s">
        <v>328</v>
      </c>
      <c r="G24" s="27" t="s">
        <v>214</v>
      </c>
      <c r="H24" s="27" t="s">
        <v>215</v>
      </c>
      <c r="I24" s="46">
        <v>2450000</v>
      </c>
      <c r="J24" s="46"/>
      <c r="K24" s="46"/>
      <c r="L24" s="46"/>
      <c r="M24" s="46"/>
      <c r="N24" s="46"/>
      <c r="O24" s="46">
        <v>2450000</v>
      </c>
      <c r="P24" s="46"/>
      <c r="Q24" s="46"/>
      <c r="R24" s="46"/>
      <c r="S24" s="46"/>
      <c r="T24" s="46"/>
      <c r="U24" s="46"/>
      <c r="V24" s="46"/>
      <c r="W24" s="46"/>
    </row>
    <row r="25" ht="32.9" customHeight="1" spans="1:23">
      <c r="A25" s="27"/>
      <c r="B25" s="27"/>
      <c r="C25" s="27" t="s">
        <v>329</v>
      </c>
      <c r="D25" s="27"/>
      <c r="E25" s="27"/>
      <c r="F25" s="27"/>
      <c r="G25" s="27"/>
      <c r="H25" s="27"/>
      <c r="I25" s="46">
        <v>2500000</v>
      </c>
      <c r="J25" s="46"/>
      <c r="K25" s="46"/>
      <c r="L25" s="46"/>
      <c r="M25" s="46"/>
      <c r="N25" s="46"/>
      <c r="O25" s="46"/>
      <c r="P25" s="46"/>
      <c r="Q25" s="46"/>
      <c r="R25" s="46">
        <v>2500000</v>
      </c>
      <c r="S25" s="46"/>
      <c r="T25" s="46"/>
      <c r="U25" s="46"/>
      <c r="V25" s="46"/>
      <c r="W25" s="46">
        <v>2500000</v>
      </c>
    </row>
    <row r="26" ht="32.9" customHeight="1" spans="1:23">
      <c r="A26" s="27" t="s">
        <v>314</v>
      </c>
      <c r="B26" s="148" t="s">
        <v>330</v>
      </c>
      <c r="C26" s="27" t="s">
        <v>329</v>
      </c>
      <c r="D26" s="27" t="s">
        <v>67</v>
      </c>
      <c r="E26" s="27" t="s">
        <v>87</v>
      </c>
      <c r="F26" s="27" t="s">
        <v>230</v>
      </c>
      <c r="G26" s="27" t="s">
        <v>170</v>
      </c>
      <c r="H26" s="27" t="s">
        <v>171</v>
      </c>
      <c r="I26" s="46">
        <v>170000</v>
      </c>
      <c r="J26" s="46"/>
      <c r="K26" s="46"/>
      <c r="L26" s="46"/>
      <c r="M26" s="46"/>
      <c r="N26" s="46"/>
      <c r="O26" s="46"/>
      <c r="P26" s="46"/>
      <c r="Q26" s="46"/>
      <c r="R26" s="46">
        <v>170000</v>
      </c>
      <c r="S26" s="46"/>
      <c r="T26" s="46"/>
      <c r="U26" s="46"/>
      <c r="V26" s="46"/>
      <c r="W26" s="46">
        <v>170000</v>
      </c>
    </row>
    <row r="27" ht="32.9" customHeight="1" spans="1:23">
      <c r="A27" s="27" t="s">
        <v>314</v>
      </c>
      <c r="B27" s="148" t="s">
        <v>330</v>
      </c>
      <c r="C27" s="27" t="s">
        <v>329</v>
      </c>
      <c r="D27" s="27" t="s">
        <v>67</v>
      </c>
      <c r="E27" s="27" t="s">
        <v>87</v>
      </c>
      <c r="F27" s="27" t="s">
        <v>230</v>
      </c>
      <c r="G27" s="27" t="s">
        <v>260</v>
      </c>
      <c r="H27" s="27" t="s">
        <v>259</v>
      </c>
      <c r="I27" s="46">
        <v>330000</v>
      </c>
      <c r="J27" s="46"/>
      <c r="K27" s="46"/>
      <c r="L27" s="46"/>
      <c r="M27" s="46"/>
      <c r="N27" s="46"/>
      <c r="O27" s="46"/>
      <c r="P27" s="46"/>
      <c r="Q27" s="46"/>
      <c r="R27" s="46">
        <v>330000</v>
      </c>
      <c r="S27" s="46"/>
      <c r="T27" s="46"/>
      <c r="U27" s="46"/>
      <c r="V27" s="46"/>
      <c r="W27" s="46">
        <v>330000</v>
      </c>
    </row>
    <row r="28" ht="32.9" customHeight="1" spans="1:23">
      <c r="A28" s="27" t="s">
        <v>314</v>
      </c>
      <c r="B28" s="148" t="s">
        <v>330</v>
      </c>
      <c r="C28" s="27" t="s">
        <v>329</v>
      </c>
      <c r="D28" s="27" t="s">
        <v>67</v>
      </c>
      <c r="E28" s="27" t="s">
        <v>87</v>
      </c>
      <c r="F28" s="27" t="s">
        <v>230</v>
      </c>
      <c r="G28" s="27" t="s">
        <v>249</v>
      </c>
      <c r="H28" s="27" t="s">
        <v>250</v>
      </c>
      <c r="I28" s="46">
        <v>675000</v>
      </c>
      <c r="J28" s="46"/>
      <c r="K28" s="46"/>
      <c r="L28" s="46"/>
      <c r="M28" s="46"/>
      <c r="N28" s="46"/>
      <c r="O28" s="46"/>
      <c r="P28" s="46"/>
      <c r="Q28" s="46"/>
      <c r="R28" s="46">
        <v>675000</v>
      </c>
      <c r="S28" s="46"/>
      <c r="T28" s="46"/>
      <c r="U28" s="46"/>
      <c r="V28" s="46"/>
      <c r="W28" s="46">
        <v>675000</v>
      </c>
    </row>
    <row r="29" ht="32.9" customHeight="1" spans="1:23">
      <c r="A29" s="27" t="s">
        <v>314</v>
      </c>
      <c r="B29" s="148" t="s">
        <v>330</v>
      </c>
      <c r="C29" s="27" t="s">
        <v>329</v>
      </c>
      <c r="D29" s="27" t="s">
        <v>67</v>
      </c>
      <c r="E29" s="27" t="s">
        <v>87</v>
      </c>
      <c r="F29" s="27" t="s">
        <v>230</v>
      </c>
      <c r="G29" s="27" t="s">
        <v>270</v>
      </c>
      <c r="H29" s="27" t="s">
        <v>271</v>
      </c>
      <c r="I29" s="46">
        <v>1070000</v>
      </c>
      <c r="J29" s="46"/>
      <c r="K29" s="46"/>
      <c r="L29" s="46"/>
      <c r="M29" s="46"/>
      <c r="N29" s="46"/>
      <c r="O29" s="46"/>
      <c r="P29" s="46"/>
      <c r="Q29" s="46"/>
      <c r="R29" s="46">
        <v>1070000</v>
      </c>
      <c r="S29" s="46"/>
      <c r="T29" s="46"/>
      <c r="U29" s="46"/>
      <c r="V29" s="46"/>
      <c r="W29" s="46">
        <v>1070000</v>
      </c>
    </row>
    <row r="30" ht="32.9" customHeight="1" spans="1:23">
      <c r="A30" s="27" t="s">
        <v>314</v>
      </c>
      <c r="B30" s="148" t="s">
        <v>330</v>
      </c>
      <c r="C30" s="27" t="s">
        <v>329</v>
      </c>
      <c r="D30" s="27" t="s">
        <v>67</v>
      </c>
      <c r="E30" s="27" t="s">
        <v>87</v>
      </c>
      <c r="F30" s="27" t="s">
        <v>230</v>
      </c>
      <c r="G30" s="27" t="s">
        <v>216</v>
      </c>
      <c r="H30" s="27" t="s">
        <v>217</v>
      </c>
      <c r="I30" s="46">
        <v>130000</v>
      </c>
      <c r="J30" s="46"/>
      <c r="K30" s="46"/>
      <c r="L30" s="46"/>
      <c r="M30" s="46"/>
      <c r="N30" s="46"/>
      <c r="O30" s="46"/>
      <c r="P30" s="46"/>
      <c r="Q30" s="46"/>
      <c r="R30" s="46">
        <v>130000</v>
      </c>
      <c r="S30" s="46"/>
      <c r="T30" s="46"/>
      <c r="U30" s="46"/>
      <c r="V30" s="46"/>
      <c r="W30" s="46">
        <v>130000</v>
      </c>
    </row>
    <row r="31" ht="32.9" customHeight="1" spans="1:23">
      <c r="A31" s="27" t="s">
        <v>314</v>
      </c>
      <c r="B31" s="148" t="s">
        <v>330</v>
      </c>
      <c r="C31" s="27" t="s">
        <v>329</v>
      </c>
      <c r="D31" s="27" t="s">
        <v>67</v>
      </c>
      <c r="E31" s="27" t="s">
        <v>87</v>
      </c>
      <c r="F31" s="27" t="s">
        <v>230</v>
      </c>
      <c r="G31" s="27" t="s">
        <v>174</v>
      </c>
      <c r="H31" s="27" t="s">
        <v>175</v>
      </c>
      <c r="I31" s="46">
        <v>125000</v>
      </c>
      <c r="J31" s="46"/>
      <c r="K31" s="46"/>
      <c r="L31" s="46"/>
      <c r="M31" s="46"/>
      <c r="N31" s="46"/>
      <c r="O31" s="46"/>
      <c r="P31" s="46"/>
      <c r="Q31" s="46"/>
      <c r="R31" s="46">
        <v>125000</v>
      </c>
      <c r="S31" s="46"/>
      <c r="T31" s="46"/>
      <c r="U31" s="46"/>
      <c r="V31" s="46"/>
      <c r="W31" s="46">
        <v>125000</v>
      </c>
    </row>
    <row r="32" ht="32.9" customHeight="1" spans="1:23">
      <c r="A32" s="27"/>
      <c r="B32" s="27"/>
      <c r="C32" s="27" t="s">
        <v>331</v>
      </c>
      <c r="D32" s="27"/>
      <c r="E32" s="27"/>
      <c r="F32" s="27"/>
      <c r="G32" s="27"/>
      <c r="H32" s="27"/>
      <c r="I32" s="46">
        <v>40000</v>
      </c>
      <c r="J32" s="46">
        <v>40000</v>
      </c>
      <c r="K32" s="46">
        <v>40000</v>
      </c>
      <c r="L32" s="46"/>
      <c r="M32" s="46"/>
      <c r="N32" s="46"/>
      <c r="O32" s="46"/>
      <c r="P32" s="46"/>
      <c r="Q32" s="46"/>
      <c r="R32" s="46"/>
      <c r="S32" s="46"/>
      <c r="T32" s="46"/>
      <c r="U32" s="46"/>
      <c r="V32" s="46"/>
      <c r="W32" s="46"/>
    </row>
    <row r="33" ht="32.9" customHeight="1" spans="1:23">
      <c r="A33" s="27" t="s">
        <v>314</v>
      </c>
      <c r="B33" s="148" t="s">
        <v>332</v>
      </c>
      <c r="C33" s="27" t="s">
        <v>331</v>
      </c>
      <c r="D33" s="27" t="s">
        <v>67</v>
      </c>
      <c r="E33" s="27" t="s">
        <v>87</v>
      </c>
      <c r="F33" s="27" t="s">
        <v>230</v>
      </c>
      <c r="G33" s="27" t="s">
        <v>170</v>
      </c>
      <c r="H33" s="27" t="s">
        <v>171</v>
      </c>
      <c r="I33" s="46">
        <v>10000</v>
      </c>
      <c r="J33" s="46">
        <v>10000</v>
      </c>
      <c r="K33" s="46">
        <v>10000</v>
      </c>
      <c r="L33" s="46"/>
      <c r="M33" s="46"/>
      <c r="N33" s="46"/>
      <c r="O33" s="46"/>
      <c r="P33" s="46"/>
      <c r="Q33" s="46"/>
      <c r="R33" s="46"/>
      <c r="S33" s="46"/>
      <c r="T33" s="46"/>
      <c r="U33" s="46"/>
      <c r="V33" s="46"/>
      <c r="W33" s="46"/>
    </row>
    <row r="34" ht="32.9" customHeight="1" spans="1:23">
      <c r="A34" s="27" t="s">
        <v>314</v>
      </c>
      <c r="B34" s="148" t="s">
        <v>332</v>
      </c>
      <c r="C34" s="27" t="s">
        <v>331</v>
      </c>
      <c r="D34" s="27" t="s">
        <v>67</v>
      </c>
      <c r="E34" s="27" t="s">
        <v>87</v>
      </c>
      <c r="F34" s="27" t="s">
        <v>230</v>
      </c>
      <c r="G34" s="27" t="s">
        <v>249</v>
      </c>
      <c r="H34" s="27" t="s">
        <v>250</v>
      </c>
      <c r="I34" s="46">
        <v>17000</v>
      </c>
      <c r="J34" s="46">
        <v>17000</v>
      </c>
      <c r="K34" s="46">
        <v>17000</v>
      </c>
      <c r="L34" s="46"/>
      <c r="M34" s="46"/>
      <c r="N34" s="46"/>
      <c r="O34" s="46"/>
      <c r="P34" s="46"/>
      <c r="Q34" s="46"/>
      <c r="R34" s="46"/>
      <c r="S34" s="46"/>
      <c r="T34" s="46"/>
      <c r="U34" s="46"/>
      <c r="V34" s="46"/>
      <c r="W34" s="46"/>
    </row>
    <row r="35" ht="32.9" customHeight="1" spans="1:23">
      <c r="A35" s="27" t="s">
        <v>314</v>
      </c>
      <c r="B35" s="148" t="s">
        <v>332</v>
      </c>
      <c r="C35" s="27" t="s">
        <v>331</v>
      </c>
      <c r="D35" s="27" t="s">
        <v>67</v>
      </c>
      <c r="E35" s="27" t="s">
        <v>87</v>
      </c>
      <c r="F35" s="27" t="s">
        <v>230</v>
      </c>
      <c r="G35" s="27" t="s">
        <v>270</v>
      </c>
      <c r="H35" s="27" t="s">
        <v>271</v>
      </c>
      <c r="I35" s="46">
        <v>6000</v>
      </c>
      <c r="J35" s="46">
        <v>6000</v>
      </c>
      <c r="K35" s="46">
        <v>6000</v>
      </c>
      <c r="L35" s="46"/>
      <c r="M35" s="46"/>
      <c r="N35" s="46"/>
      <c r="O35" s="46"/>
      <c r="P35" s="46"/>
      <c r="Q35" s="46"/>
      <c r="R35" s="46"/>
      <c r="S35" s="46"/>
      <c r="T35" s="46"/>
      <c r="U35" s="46"/>
      <c r="V35" s="46"/>
      <c r="W35" s="46"/>
    </row>
    <row r="36" ht="32.9" customHeight="1" spans="1:23">
      <c r="A36" s="27" t="s">
        <v>314</v>
      </c>
      <c r="B36" s="148" t="s">
        <v>332</v>
      </c>
      <c r="C36" s="27" t="s">
        <v>331</v>
      </c>
      <c r="D36" s="27" t="s">
        <v>67</v>
      </c>
      <c r="E36" s="27" t="s">
        <v>87</v>
      </c>
      <c r="F36" s="27" t="s">
        <v>230</v>
      </c>
      <c r="G36" s="27" t="s">
        <v>216</v>
      </c>
      <c r="H36" s="27" t="s">
        <v>217</v>
      </c>
      <c r="I36" s="46">
        <v>7000</v>
      </c>
      <c r="J36" s="46">
        <v>7000</v>
      </c>
      <c r="K36" s="46">
        <v>7000</v>
      </c>
      <c r="L36" s="46"/>
      <c r="M36" s="46"/>
      <c r="N36" s="46"/>
      <c r="O36" s="46"/>
      <c r="P36" s="46"/>
      <c r="Q36" s="46"/>
      <c r="R36" s="46"/>
      <c r="S36" s="46"/>
      <c r="T36" s="46"/>
      <c r="U36" s="46"/>
      <c r="V36" s="46"/>
      <c r="W36" s="46"/>
    </row>
    <row r="37" ht="32.9" customHeight="1" spans="1:23">
      <c r="A37" s="27"/>
      <c r="B37" s="27"/>
      <c r="C37" s="27" t="s">
        <v>333</v>
      </c>
      <c r="D37" s="27"/>
      <c r="E37" s="27"/>
      <c r="F37" s="27"/>
      <c r="G37" s="27"/>
      <c r="H37" s="27"/>
      <c r="I37" s="46">
        <v>119920.79</v>
      </c>
      <c r="J37" s="46"/>
      <c r="K37" s="46"/>
      <c r="L37" s="46"/>
      <c r="M37" s="46"/>
      <c r="N37" s="46">
        <v>119920.79</v>
      </c>
      <c r="O37" s="46"/>
      <c r="P37" s="46"/>
      <c r="Q37" s="46"/>
      <c r="R37" s="46"/>
      <c r="S37" s="46"/>
      <c r="T37" s="46"/>
      <c r="U37" s="46"/>
      <c r="V37" s="46"/>
      <c r="W37" s="46"/>
    </row>
    <row r="38" ht="32.9" customHeight="1" spans="1:23">
      <c r="A38" s="27" t="s">
        <v>314</v>
      </c>
      <c r="B38" s="148" t="s">
        <v>334</v>
      </c>
      <c r="C38" s="27" t="s">
        <v>333</v>
      </c>
      <c r="D38" s="27" t="s">
        <v>71</v>
      </c>
      <c r="E38" s="27" t="s">
        <v>87</v>
      </c>
      <c r="F38" s="27" t="s">
        <v>230</v>
      </c>
      <c r="G38" s="27" t="s">
        <v>270</v>
      </c>
      <c r="H38" s="27" t="s">
        <v>271</v>
      </c>
      <c r="I38" s="46">
        <v>39920.79</v>
      </c>
      <c r="J38" s="46"/>
      <c r="K38" s="46"/>
      <c r="L38" s="46"/>
      <c r="M38" s="46"/>
      <c r="N38" s="46">
        <v>39920.79</v>
      </c>
      <c r="O38" s="46"/>
      <c r="P38" s="46"/>
      <c r="Q38" s="46"/>
      <c r="R38" s="46"/>
      <c r="S38" s="46"/>
      <c r="T38" s="46"/>
      <c r="U38" s="46"/>
      <c r="V38" s="46"/>
      <c r="W38" s="46"/>
    </row>
    <row r="39" ht="32.9" customHeight="1" spans="1:23">
      <c r="A39" s="27" t="s">
        <v>314</v>
      </c>
      <c r="B39" s="148" t="s">
        <v>334</v>
      </c>
      <c r="C39" s="27" t="s">
        <v>333</v>
      </c>
      <c r="D39" s="27" t="s">
        <v>71</v>
      </c>
      <c r="E39" s="27" t="s">
        <v>87</v>
      </c>
      <c r="F39" s="27" t="s">
        <v>230</v>
      </c>
      <c r="G39" s="27" t="s">
        <v>216</v>
      </c>
      <c r="H39" s="27" t="s">
        <v>217</v>
      </c>
      <c r="I39" s="46">
        <v>80000</v>
      </c>
      <c r="J39" s="46"/>
      <c r="K39" s="46"/>
      <c r="L39" s="46"/>
      <c r="M39" s="46"/>
      <c r="N39" s="46">
        <v>80000</v>
      </c>
      <c r="O39" s="46"/>
      <c r="P39" s="46"/>
      <c r="Q39" s="46"/>
      <c r="R39" s="46"/>
      <c r="S39" s="46"/>
      <c r="T39" s="46"/>
      <c r="U39" s="46"/>
      <c r="V39" s="46"/>
      <c r="W39" s="46"/>
    </row>
    <row r="40" ht="32.9" customHeight="1" spans="1:23">
      <c r="A40" s="27"/>
      <c r="B40" s="27"/>
      <c r="C40" s="27" t="s">
        <v>335</v>
      </c>
      <c r="D40" s="27"/>
      <c r="E40" s="27"/>
      <c r="F40" s="27"/>
      <c r="G40" s="27"/>
      <c r="H40" s="27"/>
      <c r="I40" s="46">
        <v>70000</v>
      </c>
      <c r="J40" s="46">
        <v>70000</v>
      </c>
      <c r="K40" s="46">
        <v>70000</v>
      </c>
      <c r="L40" s="46"/>
      <c r="M40" s="46"/>
      <c r="N40" s="46"/>
      <c r="O40" s="46"/>
      <c r="P40" s="46"/>
      <c r="Q40" s="46"/>
      <c r="R40" s="46"/>
      <c r="S40" s="46"/>
      <c r="T40" s="46"/>
      <c r="U40" s="46"/>
      <c r="V40" s="46"/>
      <c r="W40" s="46"/>
    </row>
    <row r="41" ht="32.9" customHeight="1" spans="1:23">
      <c r="A41" s="27" t="s">
        <v>314</v>
      </c>
      <c r="B41" s="148" t="s">
        <v>336</v>
      </c>
      <c r="C41" s="27" t="s">
        <v>335</v>
      </c>
      <c r="D41" s="27" t="s">
        <v>71</v>
      </c>
      <c r="E41" s="27" t="s">
        <v>87</v>
      </c>
      <c r="F41" s="27" t="s">
        <v>230</v>
      </c>
      <c r="G41" s="27" t="s">
        <v>260</v>
      </c>
      <c r="H41" s="27" t="s">
        <v>259</v>
      </c>
      <c r="I41" s="46">
        <v>24000</v>
      </c>
      <c r="J41" s="46">
        <v>24000</v>
      </c>
      <c r="K41" s="46">
        <v>24000</v>
      </c>
      <c r="L41" s="46"/>
      <c r="M41" s="46"/>
      <c r="N41" s="46"/>
      <c r="O41" s="46"/>
      <c r="P41" s="46"/>
      <c r="Q41" s="46"/>
      <c r="R41" s="46"/>
      <c r="S41" s="46"/>
      <c r="T41" s="46"/>
      <c r="U41" s="46"/>
      <c r="V41" s="46"/>
      <c r="W41" s="46"/>
    </row>
    <row r="42" ht="32.9" customHeight="1" spans="1:23">
      <c r="A42" s="27" t="s">
        <v>314</v>
      </c>
      <c r="B42" s="148" t="s">
        <v>336</v>
      </c>
      <c r="C42" s="27" t="s">
        <v>335</v>
      </c>
      <c r="D42" s="27" t="s">
        <v>71</v>
      </c>
      <c r="E42" s="27" t="s">
        <v>87</v>
      </c>
      <c r="F42" s="27" t="s">
        <v>230</v>
      </c>
      <c r="G42" s="27" t="s">
        <v>249</v>
      </c>
      <c r="H42" s="27" t="s">
        <v>250</v>
      </c>
      <c r="I42" s="46">
        <v>7600</v>
      </c>
      <c r="J42" s="46">
        <v>7600</v>
      </c>
      <c r="K42" s="46">
        <v>7600</v>
      </c>
      <c r="L42" s="46"/>
      <c r="M42" s="46"/>
      <c r="N42" s="46"/>
      <c r="O42" s="46"/>
      <c r="P42" s="46"/>
      <c r="Q42" s="46"/>
      <c r="R42" s="46"/>
      <c r="S42" s="46"/>
      <c r="T42" s="46"/>
      <c r="U42" s="46"/>
      <c r="V42" s="46"/>
      <c r="W42" s="46"/>
    </row>
    <row r="43" ht="32.9" customHeight="1" spans="1:23">
      <c r="A43" s="27" t="s">
        <v>314</v>
      </c>
      <c r="B43" s="148" t="s">
        <v>336</v>
      </c>
      <c r="C43" s="27" t="s">
        <v>335</v>
      </c>
      <c r="D43" s="27" t="s">
        <v>71</v>
      </c>
      <c r="E43" s="27" t="s">
        <v>87</v>
      </c>
      <c r="F43" s="27" t="s">
        <v>230</v>
      </c>
      <c r="G43" s="27" t="s">
        <v>274</v>
      </c>
      <c r="H43" s="27" t="s">
        <v>275</v>
      </c>
      <c r="I43" s="46">
        <v>38400</v>
      </c>
      <c r="J43" s="46">
        <v>38400</v>
      </c>
      <c r="K43" s="46">
        <v>38400</v>
      </c>
      <c r="L43" s="46"/>
      <c r="M43" s="46"/>
      <c r="N43" s="46"/>
      <c r="O43" s="46"/>
      <c r="P43" s="46"/>
      <c r="Q43" s="46"/>
      <c r="R43" s="46"/>
      <c r="S43" s="46"/>
      <c r="T43" s="46"/>
      <c r="U43" s="46"/>
      <c r="V43" s="46"/>
      <c r="W43" s="46"/>
    </row>
    <row r="44" ht="32.9" customHeight="1" spans="1:23">
      <c r="A44" s="27"/>
      <c r="B44" s="27"/>
      <c r="C44" s="27" t="s">
        <v>77</v>
      </c>
      <c r="D44" s="27"/>
      <c r="E44" s="27"/>
      <c r="F44" s="27"/>
      <c r="G44" s="27"/>
      <c r="H44" s="27"/>
      <c r="I44" s="46">
        <v>2000000</v>
      </c>
      <c r="J44" s="46"/>
      <c r="K44" s="46"/>
      <c r="L44" s="46"/>
      <c r="M44" s="46"/>
      <c r="N44" s="46"/>
      <c r="O44" s="46"/>
      <c r="P44" s="46"/>
      <c r="Q44" s="46"/>
      <c r="R44" s="46">
        <v>2000000</v>
      </c>
      <c r="S44" s="46"/>
      <c r="T44" s="46"/>
      <c r="U44" s="46"/>
      <c r="V44" s="46"/>
      <c r="W44" s="46">
        <v>2000000</v>
      </c>
    </row>
    <row r="45" ht="32.9" customHeight="1" spans="1:23">
      <c r="A45" s="27" t="s">
        <v>314</v>
      </c>
      <c r="B45" s="148" t="s">
        <v>337</v>
      </c>
      <c r="C45" s="27" t="s">
        <v>77</v>
      </c>
      <c r="D45" s="27" t="s">
        <v>71</v>
      </c>
      <c r="E45" s="27" t="s">
        <v>87</v>
      </c>
      <c r="F45" s="27" t="s">
        <v>230</v>
      </c>
      <c r="G45" s="27" t="s">
        <v>216</v>
      </c>
      <c r="H45" s="27" t="s">
        <v>217</v>
      </c>
      <c r="I45" s="46">
        <v>2000000</v>
      </c>
      <c r="J45" s="46"/>
      <c r="K45" s="46"/>
      <c r="L45" s="46"/>
      <c r="M45" s="46"/>
      <c r="N45" s="46"/>
      <c r="O45" s="46"/>
      <c r="P45" s="46"/>
      <c r="Q45" s="46"/>
      <c r="R45" s="46">
        <v>2000000</v>
      </c>
      <c r="S45" s="46"/>
      <c r="T45" s="46"/>
      <c r="U45" s="46"/>
      <c r="V45" s="46"/>
      <c r="W45" s="46">
        <v>2000000</v>
      </c>
    </row>
    <row r="46" ht="32.9" customHeight="1" spans="1:23">
      <c r="A46" s="27"/>
      <c r="B46" s="27"/>
      <c r="C46" s="27" t="s">
        <v>338</v>
      </c>
      <c r="D46" s="27"/>
      <c r="E46" s="27"/>
      <c r="F46" s="27"/>
      <c r="G46" s="27"/>
      <c r="H46" s="27"/>
      <c r="I46" s="46">
        <v>10720</v>
      </c>
      <c r="J46" s="46"/>
      <c r="K46" s="46"/>
      <c r="L46" s="46"/>
      <c r="M46" s="46"/>
      <c r="N46" s="46">
        <v>10720</v>
      </c>
      <c r="O46" s="46"/>
      <c r="P46" s="46"/>
      <c r="Q46" s="46"/>
      <c r="R46" s="46"/>
      <c r="S46" s="46"/>
      <c r="T46" s="46"/>
      <c r="U46" s="46"/>
      <c r="V46" s="46"/>
      <c r="W46" s="46"/>
    </row>
    <row r="47" ht="32.9" customHeight="1" spans="1:23">
      <c r="A47" s="27" t="s">
        <v>314</v>
      </c>
      <c r="B47" s="148" t="s">
        <v>339</v>
      </c>
      <c r="C47" s="27" t="s">
        <v>338</v>
      </c>
      <c r="D47" s="27" t="s">
        <v>71</v>
      </c>
      <c r="E47" s="27" t="s">
        <v>87</v>
      </c>
      <c r="F47" s="27" t="s">
        <v>230</v>
      </c>
      <c r="G47" s="27" t="s">
        <v>170</v>
      </c>
      <c r="H47" s="27" t="s">
        <v>171</v>
      </c>
      <c r="I47" s="46">
        <v>10720</v>
      </c>
      <c r="J47" s="46"/>
      <c r="K47" s="46"/>
      <c r="L47" s="46"/>
      <c r="M47" s="46"/>
      <c r="N47" s="46">
        <v>10720</v>
      </c>
      <c r="O47" s="46"/>
      <c r="P47" s="46"/>
      <c r="Q47" s="46"/>
      <c r="R47" s="46"/>
      <c r="S47" s="46"/>
      <c r="T47" s="46"/>
      <c r="U47" s="46"/>
      <c r="V47" s="46"/>
      <c r="W47" s="46"/>
    </row>
    <row r="48" ht="32.9" customHeight="1" spans="1:23">
      <c r="A48" s="27"/>
      <c r="B48" s="27"/>
      <c r="C48" s="27" t="s">
        <v>338</v>
      </c>
      <c r="D48" s="27"/>
      <c r="E48" s="27"/>
      <c r="F48" s="27"/>
      <c r="G48" s="27"/>
      <c r="H48" s="27"/>
      <c r="I48" s="46">
        <v>670</v>
      </c>
      <c r="J48" s="46"/>
      <c r="K48" s="46"/>
      <c r="L48" s="46"/>
      <c r="M48" s="46"/>
      <c r="N48" s="46">
        <v>670</v>
      </c>
      <c r="O48" s="46"/>
      <c r="P48" s="46"/>
      <c r="Q48" s="46"/>
      <c r="R48" s="46"/>
      <c r="S48" s="46"/>
      <c r="T48" s="46"/>
      <c r="U48" s="46"/>
      <c r="V48" s="46"/>
      <c r="W48" s="46"/>
    </row>
    <row r="49" ht="32.9" customHeight="1" spans="1:23">
      <c r="A49" s="27" t="s">
        <v>314</v>
      </c>
      <c r="B49" s="148" t="s">
        <v>340</v>
      </c>
      <c r="C49" s="27" t="s">
        <v>338</v>
      </c>
      <c r="D49" s="27" t="s">
        <v>71</v>
      </c>
      <c r="E49" s="27" t="s">
        <v>87</v>
      </c>
      <c r="F49" s="27" t="s">
        <v>230</v>
      </c>
      <c r="G49" s="27" t="s">
        <v>170</v>
      </c>
      <c r="H49" s="27" t="s">
        <v>171</v>
      </c>
      <c r="I49" s="46">
        <v>670</v>
      </c>
      <c r="J49" s="46"/>
      <c r="K49" s="46"/>
      <c r="L49" s="46"/>
      <c r="M49" s="46"/>
      <c r="N49" s="46">
        <v>670</v>
      </c>
      <c r="O49" s="46"/>
      <c r="P49" s="46"/>
      <c r="Q49" s="46"/>
      <c r="R49" s="46"/>
      <c r="S49" s="46"/>
      <c r="T49" s="46"/>
      <c r="U49" s="46"/>
      <c r="V49" s="46"/>
      <c r="W49" s="46"/>
    </row>
    <row r="50" ht="32.9" customHeight="1" spans="1:23">
      <c r="A50" s="27"/>
      <c r="B50" s="27"/>
      <c r="C50" s="27" t="s">
        <v>341</v>
      </c>
      <c r="D50" s="27"/>
      <c r="E50" s="27"/>
      <c r="F50" s="27"/>
      <c r="G50" s="27"/>
      <c r="H50" s="27"/>
      <c r="I50" s="46">
        <v>14280</v>
      </c>
      <c r="J50" s="46">
        <v>14280</v>
      </c>
      <c r="K50" s="46">
        <v>14280</v>
      </c>
      <c r="L50" s="46"/>
      <c r="M50" s="46"/>
      <c r="N50" s="46"/>
      <c r="O50" s="46"/>
      <c r="P50" s="46"/>
      <c r="Q50" s="46"/>
      <c r="R50" s="46"/>
      <c r="S50" s="46"/>
      <c r="T50" s="46"/>
      <c r="U50" s="46"/>
      <c r="V50" s="46"/>
      <c r="W50" s="46"/>
    </row>
    <row r="51" ht="32.9" customHeight="1" spans="1:23">
      <c r="A51" s="27" t="s">
        <v>321</v>
      </c>
      <c r="B51" s="148" t="s">
        <v>342</v>
      </c>
      <c r="C51" s="27" t="s">
        <v>341</v>
      </c>
      <c r="D51" s="27" t="s">
        <v>71</v>
      </c>
      <c r="E51" s="27" t="s">
        <v>100</v>
      </c>
      <c r="F51" s="27" t="s">
        <v>323</v>
      </c>
      <c r="G51" s="27" t="s">
        <v>179</v>
      </c>
      <c r="H51" s="27" t="s">
        <v>180</v>
      </c>
      <c r="I51" s="46">
        <v>14280</v>
      </c>
      <c r="J51" s="46">
        <v>14280</v>
      </c>
      <c r="K51" s="46">
        <v>14280</v>
      </c>
      <c r="L51" s="46"/>
      <c r="M51" s="46"/>
      <c r="N51" s="46"/>
      <c r="O51" s="46"/>
      <c r="P51" s="46"/>
      <c r="Q51" s="46"/>
      <c r="R51" s="46"/>
      <c r="S51" s="46"/>
      <c r="T51" s="46"/>
      <c r="U51" s="46"/>
      <c r="V51" s="46"/>
      <c r="W51" s="46"/>
    </row>
    <row r="52" ht="32.9" customHeight="1" spans="1:23">
      <c r="A52" s="27"/>
      <c r="B52" s="27"/>
      <c r="C52" s="27" t="s">
        <v>343</v>
      </c>
      <c r="D52" s="27"/>
      <c r="E52" s="27"/>
      <c r="F52" s="27"/>
      <c r="G52" s="27"/>
      <c r="H52" s="27"/>
      <c r="I52" s="46">
        <v>40000</v>
      </c>
      <c r="J52" s="46">
        <v>40000</v>
      </c>
      <c r="K52" s="46">
        <v>40000</v>
      </c>
      <c r="L52" s="46"/>
      <c r="M52" s="46"/>
      <c r="N52" s="46"/>
      <c r="O52" s="46"/>
      <c r="P52" s="46"/>
      <c r="Q52" s="46"/>
      <c r="R52" s="46"/>
      <c r="S52" s="46"/>
      <c r="T52" s="46"/>
      <c r="U52" s="46"/>
      <c r="V52" s="46"/>
      <c r="W52" s="46"/>
    </row>
    <row r="53" ht="32.9" customHeight="1" spans="1:23">
      <c r="A53" s="27" t="s">
        <v>344</v>
      </c>
      <c r="B53" s="148" t="s">
        <v>345</v>
      </c>
      <c r="C53" s="27" t="s">
        <v>343</v>
      </c>
      <c r="D53" s="27" t="s">
        <v>71</v>
      </c>
      <c r="E53" s="27" t="s">
        <v>87</v>
      </c>
      <c r="F53" s="27" t="s">
        <v>230</v>
      </c>
      <c r="G53" s="27" t="s">
        <v>260</v>
      </c>
      <c r="H53" s="27" t="s">
        <v>259</v>
      </c>
      <c r="I53" s="46">
        <v>10000</v>
      </c>
      <c r="J53" s="46">
        <v>10000</v>
      </c>
      <c r="K53" s="46">
        <v>10000</v>
      </c>
      <c r="L53" s="46"/>
      <c r="M53" s="46"/>
      <c r="N53" s="46"/>
      <c r="O53" s="46"/>
      <c r="P53" s="46"/>
      <c r="Q53" s="46"/>
      <c r="R53" s="46"/>
      <c r="S53" s="46"/>
      <c r="T53" s="46"/>
      <c r="U53" s="46"/>
      <c r="V53" s="46"/>
      <c r="W53" s="46"/>
    </row>
    <row r="54" ht="32.9" customHeight="1" spans="1:23">
      <c r="A54" s="27" t="s">
        <v>344</v>
      </c>
      <c r="B54" s="148" t="s">
        <v>345</v>
      </c>
      <c r="C54" s="27" t="s">
        <v>343</v>
      </c>
      <c r="D54" s="27" t="s">
        <v>71</v>
      </c>
      <c r="E54" s="27" t="s">
        <v>87</v>
      </c>
      <c r="F54" s="27" t="s">
        <v>230</v>
      </c>
      <c r="G54" s="27" t="s">
        <v>249</v>
      </c>
      <c r="H54" s="27" t="s">
        <v>250</v>
      </c>
      <c r="I54" s="46">
        <v>5000</v>
      </c>
      <c r="J54" s="46">
        <v>5000</v>
      </c>
      <c r="K54" s="46">
        <v>5000</v>
      </c>
      <c r="L54" s="46"/>
      <c r="M54" s="46"/>
      <c r="N54" s="46"/>
      <c r="O54" s="46"/>
      <c r="P54" s="46"/>
      <c r="Q54" s="46"/>
      <c r="R54" s="46"/>
      <c r="S54" s="46"/>
      <c r="T54" s="46"/>
      <c r="U54" s="46"/>
      <c r="V54" s="46"/>
      <c r="W54" s="46"/>
    </row>
    <row r="55" ht="32.9" customHeight="1" spans="1:23">
      <c r="A55" s="27" t="s">
        <v>344</v>
      </c>
      <c r="B55" s="148" t="s">
        <v>345</v>
      </c>
      <c r="C55" s="27" t="s">
        <v>343</v>
      </c>
      <c r="D55" s="27" t="s">
        <v>71</v>
      </c>
      <c r="E55" s="27" t="s">
        <v>87</v>
      </c>
      <c r="F55" s="27" t="s">
        <v>230</v>
      </c>
      <c r="G55" s="27" t="s">
        <v>216</v>
      </c>
      <c r="H55" s="27" t="s">
        <v>217</v>
      </c>
      <c r="I55" s="46">
        <v>15000</v>
      </c>
      <c r="J55" s="46">
        <v>15000</v>
      </c>
      <c r="K55" s="46">
        <v>15000</v>
      </c>
      <c r="L55" s="46"/>
      <c r="M55" s="46"/>
      <c r="N55" s="46"/>
      <c r="O55" s="46"/>
      <c r="P55" s="46"/>
      <c r="Q55" s="46"/>
      <c r="R55" s="46"/>
      <c r="S55" s="46"/>
      <c r="T55" s="46"/>
      <c r="U55" s="46"/>
      <c r="V55" s="46"/>
      <c r="W55" s="46"/>
    </row>
    <row r="56" ht="32.9" customHeight="1" spans="1:23">
      <c r="A56" s="27" t="s">
        <v>344</v>
      </c>
      <c r="B56" s="148" t="s">
        <v>345</v>
      </c>
      <c r="C56" s="27" t="s">
        <v>343</v>
      </c>
      <c r="D56" s="27" t="s">
        <v>71</v>
      </c>
      <c r="E56" s="27" t="s">
        <v>87</v>
      </c>
      <c r="F56" s="27" t="s">
        <v>230</v>
      </c>
      <c r="G56" s="27" t="s">
        <v>220</v>
      </c>
      <c r="H56" s="27" t="s">
        <v>221</v>
      </c>
      <c r="I56" s="46">
        <v>10000</v>
      </c>
      <c r="J56" s="46">
        <v>10000</v>
      </c>
      <c r="K56" s="46">
        <v>10000</v>
      </c>
      <c r="L56" s="46"/>
      <c r="M56" s="46"/>
      <c r="N56" s="46"/>
      <c r="O56" s="46"/>
      <c r="P56" s="46"/>
      <c r="Q56" s="46"/>
      <c r="R56" s="46"/>
      <c r="S56" s="46"/>
      <c r="T56" s="46"/>
      <c r="U56" s="46"/>
      <c r="V56" s="46"/>
      <c r="W56" s="46"/>
    </row>
    <row r="57" ht="32.9" customHeight="1" spans="1:23">
      <c r="A57" s="27"/>
      <c r="B57" s="27"/>
      <c r="C57" s="27" t="s">
        <v>346</v>
      </c>
      <c r="D57" s="27"/>
      <c r="E57" s="27"/>
      <c r="F57" s="27"/>
      <c r="G57" s="27"/>
      <c r="H57" s="27"/>
      <c r="I57" s="46">
        <v>250000</v>
      </c>
      <c r="J57" s="46"/>
      <c r="K57" s="46"/>
      <c r="L57" s="46"/>
      <c r="M57" s="46"/>
      <c r="N57" s="46">
        <v>250000</v>
      </c>
      <c r="O57" s="46"/>
      <c r="P57" s="46"/>
      <c r="Q57" s="46"/>
      <c r="R57" s="46"/>
      <c r="S57" s="46"/>
      <c r="T57" s="46"/>
      <c r="U57" s="46"/>
      <c r="V57" s="46"/>
      <c r="W57" s="46"/>
    </row>
    <row r="58" ht="32.9" customHeight="1" spans="1:23">
      <c r="A58" s="27" t="s">
        <v>314</v>
      </c>
      <c r="B58" s="148" t="s">
        <v>347</v>
      </c>
      <c r="C58" s="27" t="s">
        <v>346</v>
      </c>
      <c r="D58" s="27" t="s">
        <v>69</v>
      </c>
      <c r="E58" s="27" t="s">
        <v>89</v>
      </c>
      <c r="F58" s="27" t="s">
        <v>288</v>
      </c>
      <c r="G58" s="27" t="s">
        <v>270</v>
      </c>
      <c r="H58" s="27" t="s">
        <v>271</v>
      </c>
      <c r="I58" s="46">
        <v>250000</v>
      </c>
      <c r="J58" s="46"/>
      <c r="K58" s="46"/>
      <c r="L58" s="46"/>
      <c r="M58" s="46"/>
      <c r="N58" s="46">
        <v>250000</v>
      </c>
      <c r="O58" s="46"/>
      <c r="P58" s="46"/>
      <c r="Q58" s="46"/>
      <c r="R58" s="46"/>
      <c r="S58" s="46"/>
      <c r="T58" s="46"/>
      <c r="U58" s="46"/>
      <c r="V58" s="46"/>
      <c r="W58" s="46"/>
    </row>
    <row r="59" ht="32.9" customHeight="1" spans="1:23">
      <c r="A59" s="27"/>
      <c r="B59" s="27"/>
      <c r="C59" s="27" t="s">
        <v>348</v>
      </c>
      <c r="D59" s="27"/>
      <c r="E59" s="27"/>
      <c r="F59" s="27"/>
      <c r="G59" s="27"/>
      <c r="H59" s="27"/>
      <c r="I59" s="46">
        <v>350000</v>
      </c>
      <c r="J59" s="46">
        <v>350000</v>
      </c>
      <c r="K59" s="46">
        <v>350000</v>
      </c>
      <c r="L59" s="46"/>
      <c r="M59" s="46"/>
      <c r="N59" s="46"/>
      <c r="O59" s="46"/>
      <c r="P59" s="46"/>
      <c r="Q59" s="46"/>
      <c r="R59" s="46"/>
      <c r="S59" s="46"/>
      <c r="T59" s="46"/>
      <c r="U59" s="46"/>
      <c r="V59" s="46"/>
      <c r="W59" s="46"/>
    </row>
    <row r="60" ht="32.9" customHeight="1" spans="1:23">
      <c r="A60" s="27" t="s">
        <v>314</v>
      </c>
      <c r="B60" s="148" t="s">
        <v>349</v>
      </c>
      <c r="C60" s="27" t="s">
        <v>348</v>
      </c>
      <c r="D60" s="27" t="s">
        <v>69</v>
      </c>
      <c r="E60" s="27" t="s">
        <v>89</v>
      </c>
      <c r="F60" s="27" t="s">
        <v>288</v>
      </c>
      <c r="G60" s="27" t="s">
        <v>214</v>
      </c>
      <c r="H60" s="27" t="s">
        <v>215</v>
      </c>
      <c r="I60" s="46">
        <v>85000</v>
      </c>
      <c r="J60" s="46">
        <v>85000</v>
      </c>
      <c r="K60" s="46">
        <v>85000</v>
      </c>
      <c r="L60" s="46"/>
      <c r="M60" s="46"/>
      <c r="N60" s="46"/>
      <c r="O60" s="46"/>
      <c r="P60" s="46"/>
      <c r="Q60" s="46"/>
      <c r="R60" s="46"/>
      <c r="S60" s="46"/>
      <c r="T60" s="46"/>
      <c r="U60" s="46"/>
      <c r="V60" s="46"/>
      <c r="W60" s="46"/>
    </row>
    <row r="61" ht="32.9" customHeight="1" spans="1:23">
      <c r="A61" s="27" t="s">
        <v>314</v>
      </c>
      <c r="B61" s="148" t="s">
        <v>349</v>
      </c>
      <c r="C61" s="27" t="s">
        <v>348</v>
      </c>
      <c r="D61" s="27" t="s">
        <v>69</v>
      </c>
      <c r="E61" s="27" t="s">
        <v>89</v>
      </c>
      <c r="F61" s="27" t="s">
        <v>288</v>
      </c>
      <c r="G61" s="27" t="s">
        <v>274</v>
      </c>
      <c r="H61" s="27" t="s">
        <v>275</v>
      </c>
      <c r="I61" s="46">
        <v>265000</v>
      </c>
      <c r="J61" s="46">
        <v>265000</v>
      </c>
      <c r="K61" s="46">
        <v>265000</v>
      </c>
      <c r="L61" s="46"/>
      <c r="M61" s="46"/>
      <c r="N61" s="46"/>
      <c r="O61" s="46"/>
      <c r="P61" s="46"/>
      <c r="Q61" s="46"/>
      <c r="R61" s="46"/>
      <c r="S61" s="46"/>
      <c r="T61" s="46"/>
      <c r="U61" s="46"/>
      <c r="V61" s="46"/>
      <c r="W61" s="46"/>
    </row>
    <row r="62" ht="32.9" customHeight="1" spans="1:23">
      <c r="A62" s="27"/>
      <c r="B62" s="27"/>
      <c r="C62" s="27" t="s">
        <v>350</v>
      </c>
      <c r="D62" s="27"/>
      <c r="E62" s="27"/>
      <c r="F62" s="27"/>
      <c r="G62" s="27"/>
      <c r="H62" s="27"/>
      <c r="I62" s="46">
        <v>1792626.3</v>
      </c>
      <c r="J62" s="46"/>
      <c r="K62" s="46"/>
      <c r="L62" s="46"/>
      <c r="M62" s="46"/>
      <c r="N62" s="46">
        <v>1792626.3</v>
      </c>
      <c r="O62" s="46"/>
      <c r="P62" s="46"/>
      <c r="Q62" s="46"/>
      <c r="R62" s="46"/>
      <c r="S62" s="46"/>
      <c r="T62" s="46"/>
      <c r="U62" s="46"/>
      <c r="V62" s="46"/>
      <c r="W62" s="46"/>
    </row>
    <row r="63" ht="32.9" customHeight="1" spans="1:23">
      <c r="A63" s="27" t="s">
        <v>314</v>
      </c>
      <c r="B63" s="148" t="s">
        <v>351</v>
      </c>
      <c r="C63" s="27" t="s">
        <v>350</v>
      </c>
      <c r="D63" s="27" t="s">
        <v>69</v>
      </c>
      <c r="E63" s="27" t="s">
        <v>91</v>
      </c>
      <c r="F63" s="27" t="s">
        <v>352</v>
      </c>
      <c r="G63" s="27" t="s">
        <v>353</v>
      </c>
      <c r="H63" s="27" t="s">
        <v>354</v>
      </c>
      <c r="I63" s="46">
        <v>40000</v>
      </c>
      <c r="J63" s="46"/>
      <c r="K63" s="46"/>
      <c r="L63" s="46"/>
      <c r="M63" s="46"/>
      <c r="N63" s="46">
        <v>40000</v>
      </c>
      <c r="O63" s="46"/>
      <c r="P63" s="46"/>
      <c r="Q63" s="46"/>
      <c r="R63" s="46"/>
      <c r="S63" s="46"/>
      <c r="T63" s="46"/>
      <c r="U63" s="46"/>
      <c r="V63" s="46"/>
      <c r="W63" s="46"/>
    </row>
    <row r="64" ht="32.9" customHeight="1" spans="1:23">
      <c r="A64" s="27" t="s">
        <v>314</v>
      </c>
      <c r="B64" s="148" t="s">
        <v>351</v>
      </c>
      <c r="C64" s="27" t="s">
        <v>350</v>
      </c>
      <c r="D64" s="27" t="s">
        <v>69</v>
      </c>
      <c r="E64" s="27" t="s">
        <v>91</v>
      </c>
      <c r="F64" s="27" t="s">
        <v>352</v>
      </c>
      <c r="G64" s="27" t="s">
        <v>212</v>
      </c>
      <c r="H64" s="27" t="s">
        <v>213</v>
      </c>
      <c r="I64" s="46">
        <v>75</v>
      </c>
      <c r="J64" s="46"/>
      <c r="K64" s="46"/>
      <c r="L64" s="46"/>
      <c r="M64" s="46"/>
      <c r="N64" s="46">
        <v>75</v>
      </c>
      <c r="O64" s="46"/>
      <c r="P64" s="46"/>
      <c r="Q64" s="46"/>
      <c r="R64" s="46"/>
      <c r="S64" s="46"/>
      <c r="T64" s="46"/>
      <c r="U64" s="46"/>
      <c r="V64" s="46"/>
      <c r="W64" s="46"/>
    </row>
    <row r="65" ht="32.9" customHeight="1" spans="1:23">
      <c r="A65" s="27" t="s">
        <v>314</v>
      </c>
      <c r="B65" s="148" t="s">
        <v>351</v>
      </c>
      <c r="C65" s="27" t="s">
        <v>350</v>
      </c>
      <c r="D65" s="27" t="s">
        <v>69</v>
      </c>
      <c r="E65" s="27" t="s">
        <v>91</v>
      </c>
      <c r="F65" s="27" t="s">
        <v>352</v>
      </c>
      <c r="G65" s="27" t="s">
        <v>170</v>
      </c>
      <c r="H65" s="27" t="s">
        <v>171</v>
      </c>
      <c r="I65" s="46">
        <v>47216</v>
      </c>
      <c r="J65" s="46"/>
      <c r="K65" s="46"/>
      <c r="L65" s="46"/>
      <c r="M65" s="46"/>
      <c r="N65" s="46">
        <v>47216</v>
      </c>
      <c r="O65" s="46"/>
      <c r="P65" s="46"/>
      <c r="Q65" s="46"/>
      <c r="R65" s="46"/>
      <c r="S65" s="46"/>
      <c r="T65" s="46"/>
      <c r="U65" s="46"/>
      <c r="V65" s="46"/>
      <c r="W65" s="46"/>
    </row>
    <row r="66" ht="32.9" customHeight="1" spans="1:23">
      <c r="A66" s="27" t="s">
        <v>314</v>
      </c>
      <c r="B66" s="148" t="s">
        <v>351</v>
      </c>
      <c r="C66" s="27" t="s">
        <v>350</v>
      </c>
      <c r="D66" s="27" t="s">
        <v>69</v>
      </c>
      <c r="E66" s="27" t="s">
        <v>91</v>
      </c>
      <c r="F66" s="27" t="s">
        <v>352</v>
      </c>
      <c r="G66" s="27" t="s">
        <v>214</v>
      </c>
      <c r="H66" s="27" t="s">
        <v>215</v>
      </c>
      <c r="I66" s="46">
        <v>500000</v>
      </c>
      <c r="J66" s="46"/>
      <c r="K66" s="46"/>
      <c r="L66" s="46"/>
      <c r="M66" s="46"/>
      <c r="N66" s="46">
        <v>500000</v>
      </c>
      <c r="O66" s="46"/>
      <c r="P66" s="46"/>
      <c r="Q66" s="46"/>
      <c r="R66" s="46"/>
      <c r="S66" s="46"/>
      <c r="T66" s="46"/>
      <c r="U66" s="46"/>
      <c r="V66" s="46"/>
      <c r="W66" s="46"/>
    </row>
    <row r="67" ht="32.9" customHeight="1" spans="1:23">
      <c r="A67" s="27" t="s">
        <v>314</v>
      </c>
      <c r="B67" s="148" t="s">
        <v>351</v>
      </c>
      <c r="C67" s="27" t="s">
        <v>350</v>
      </c>
      <c r="D67" s="27" t="s">
        <v>69</v>
      </c>
      <c r="E67" s="27" t="s">
        <v>91</v>
      </c>
      <c r="F67" s="27" t="s">
        <v>352</v>
      </c>
      <c r="G67" s="27" t="s">
        <v>172</v>
      </c>
      <c r="H67" s="27" t="s">
        <v>173</v>
      </c>
      <c r="I67" s="46">
        <v>72500</v>
      </c>
      <c r="J67" s="46"/>
      <c r="K67" s="46"/>
      <c r="L67" s="46"/>
      <c r="M67" s="46"/>
      <c r="N67" s="46">
        <v>72500</v>
      </c>
      <c r="O67" s="46"/>
      <c r="P67" s="46"/>
      <c r="Q67" s="46"/>
      <c r="R67" s="46"/>
      <c r="S67" s="46"/>
      <c r="T67" s="46"/>
      <c r="U67" s="46"/>
      <c r="V67" s="46"/>
      <c r="W67" s="46"/>
    </row>
    <row r="68" ht="32.9" customHeight="1" spans="1:23">
      <c r="A68" s="27" t="s">
        <v>314</v>
      </c>
      <c r="B68" s="148" t="s">
        <v>351</v>
      </c>
      <c r="C68" s="27" t="s">
        <v>350</v>
      </c>
      <c r="D68" s="27" t="s">
        <v>69</v>
      </c>
      <c r="E68" s="27" t="s">
        <v>91</v>
      </c>
      <c r="F68" s="27" t="s">
        <v>352</v>
      </c>
      <c r="G68" s="27" t="s">
        <v>249</v>
      </c>
      <c r="H68" s="27" t="s">
        <v>250</v>
      </c>
      <c r="I68" s="46">
        <v>180000</v>
      </c>
      <c r="J68" s="46"/>
      <c r="K68" s="46"/>
      <c r="L68" s="46"/>
      <c r="M68" s="46"/>
      <c r="N68" s="46">
        <v>180000</v>
      </c>
      <c r="O68" s="46"/>
      <c r="P68" s="46"/>
      <c r="Q68" s="46"/>
      <c r="R68" s="46"/>
      <c r="S68" s="46"/>
      <c r="T68" s="46"/>
      <c r="U68" s="46"/>
      <c r="V68" s="46"/>
      <c r="W68" s="46"/>
    </row>
    <row r="69" ht="32.9" customHeight="1" spans="1:23">
      <c r="A69" s="27" t="s">
        <v>314</v>
      </c>
      <c r="B69" s="148" t="s">
        <v>351</v>
      </c>
      <c r="C69" s="27" t="s">
        <v>350</v>
      </c>
      <c r="D69" s="27" t="s">
        <v>69</v>
      </c>
      <c r="E69" s="27" t="s">
        <v>91</v>
      </c>
      <c r="F69" s="27" t="s">
        <v>352</v>
      </c>
      <c r="G69" s="27" t="s">
        <v>270</v>
      </c>
      <c r="H69" s="27" t="s">
        <v>271</v>
      </c>
      <c r="I69" s="46">
        <v>108051.5</v>
      </c>
      <c r="J69" s="46"/>
      <c r="K69" s="46"/>
      <c r="L69" s="46"/>
      <c r="M69" s="46"/>
      <c r="N69" s="46">
        <v>108051.5</v>
      </c>
      <c r="O69" s="46"/>
      <c r="P69" s="46"/>
      <c r="Q69" s="46"/>
      <c r="R69" s="46"/>
      <c r="S69" s="46"/>
      <c r="T69" s="46"/>
      <c r="U69" s="46"/>
      <c r="V69" s="46"/>
      <c r="W69" s="46"/>
    </row>
    <row r="70" ht="32.9" customHeight="1" spans="1:23">
      <c r="A70" s="27" t="s">
        <v>314</v>
      </c>
      <c r="B70" s="148" t="s">
        <v>351</v>
      </c>
      <c r="C70" s="27" t="s">
        <v>350</v>
      </c>
      <c r="D70" s="27" t="s">
        <v>69</v>
      </c>
      <c r="E70" s="27" t="s">
        <v>91</v>
      </c>
      <c r="F70" s="27" t="s">
        <v>352</v>
      </c>
      <c r="G70" s="27" t="s">
        <v>216</v>
      </c>
      <c r="H70" s="27" t="s">
        <v>217</v>
      </c>
      <c r="I70" s="46">
        <v>757783.8</v>
      </c>
      <c r="J70" s="46"/>
      <c r="K70" s="46"/>
      <c r="L70" s="46"/>
      <c r="M70" s="46"/>
      <c r="N70" s="46">
        <v>757783.8</v>
      </c>
      <c r="O70" s="46"/>
      <c r="P70" s="46"/>
      <c r="Q70" s="46"/>
      <c r="R70" s="46"/>
      <c r="S70" s="46"/>
      <c r="T70" s="46"/>
      <c r="U70" s="46"/>
      <c r="V70" s="46"/>
      <c r="W70" s="46"/>
    </row>
    <row r="71" ht="32.9" customHeight="1" spans="1:23">
      <c r="A71" s="27" t="s">
        <v>314</v>
      </c>
      <c r="B71" s="148" t="s">
        <v>351</v>
      </c>
      <c r="C71" s="27" t="s">
        <v>350</v>
      </c>
      <c r="D71" s="27" t="s">
        <v>69</v>
      </c>
      <c r="E71" s="27" t="s">
        <v>91</v>
      </c>
      <c r="F71" s="27" t="s">
        <v>352</v>
      </c>
      <c r="G71" s="27" t="s">
        <v>220</v>
      </c>
      <c r="H71" s="27" t="s">
        <v>221</v>
      </c>
      <c r="I71" s="46">
        <v>47000</v>
      </c>
      <c r="J71" s="46"/>
      <c r="K71" s="46"/>
      <c r="L71" s="46"/>
      <c r="M71" s="46"/>
      <c r="N71" s="46">
        <v>47000</v>
      </c>
      <c r="O71" s="46"/>
      <c r="P71" s="46"/>
      <c r="Q71" s="46"/>
      <c r="R71" s="46"/>
      <c r="S71" s="46"/>
      <c r="T71" s="46"/>
      <c r="U71" s="46"/>
      <c r="V71" s="46"/>
      <c r="W71" s="46"/>
    </row>
    <row r="72" ht="32.9" customHeight="1" spans="1:23">
      <c r="A72" s="27" t="s">
        <v>314</v>
      </c>
      <c r="B72" s="148" t="s">
        <v>351</v>
      </c>
      <c r="C72" s="27" t="s">
        <v>350</v>
      </c>
      <c r="D72" s="27" t="s">
        <v>69</v>
      </c>
      <c r="E72" s="27" t="s">
        <v>91</v>
      </c>
      <c r="F72" s="27" t="s">
        <v>352</v>
      </c>
      <c r="G72" s="27" t="s">
        <v>355</v>
      </c>
      <c r="H72" s="27" t="s">
        <v>356</v>
      </c>
      <c r="I72" s="46">
        <v>40000</v>
      </c>
      <c r="J72" s="46"/>
      <c r="K72" s="46"/>
      <c r="L72" s="46"/>
      <c r="M72" s="46"/>
      <c r="N72" s="46">
        <v>40000</v>
      </c>
      <c r="O72" s="46"/>
      <c r="P72" s="46"/>
      <c r="Q72" s="46"/>
      <c r="R72" s="46"/>
      <c r="S72" s="46"/>
      <c r="T72" s="46"/>
      <c r="U72" s="46"/>
      <c r="V72" s="46"/>
      <c r="W72" s="46"/>
    </row>
    <row r="73" ht="32.9" customHeight="1" spans="1:23">
      <c r="A73" s="27"/>
      <c r="B73" s="27"/>
      <c r="C73" s="27" t="s">
        <v>357</v>
      </c>
      <c r="D73" s="27"/>
      <c r="E73" s="27"/>
      <c r="F73" s="27"/>
      <c r="G73" s="27"/>
      <c r="H73" s="27"/>
      <c r="I73" s="46">
        <v>600000</v>
      </c>
      <c r="J73" s="46"/>
      <c r="K73" s="46"/>
      <c r="L73" s="46"/>
      <c r="M73" s="46"/>
      <c r="N73" s="46"/>
      <c r="O73" s="46"/>
      <c r="P73" s="46"/>
      <c r="Q73" s="46"/>
      <c r="R73" s="46">
        <v>600000</v>
      </c>
      <c r="S73" s="46">
        <v>600000</v>
      </c>
      <c r="T73" s="46"/>
      <c r="U73" s="46"/>
      <c r="V73" s="46"/>
      <c r="W73" s="46"/>
    </row>
    <row r="74" ht="32.9" customHeight="1" spans="1:23">
      <c r="A74" s="27" t="s">
        <v>314</v>
      </c>
      <c r="B74" s="148" t="s">
        <v>358</v>
      </c>
      <c r="C74" s="27" t="s">
        <v>357</v>
      </c>
      <c r="D74" s="27" t="s">
        <v>69</v>
      </c>
      <c r="E74" s="27" t="s">
        <v>89</v>
      </c>
      <c r="F74" s="27" t="s">
        <v>288</v>
      </c>
      <c r="G74" s="27" t="s">
        <v>168</v>
      </c>
      <c r="H74" s="27" t="s">
        <v>169</v>
      </c>
      <c r="I74" s="46">
        <v>40000</v>
      </c>
      <c r="J74" s="46"/>
      <c r="K74" s="46"/>
      <c r="L74" s="46"/>
      <c r="M74" s="46"/>
      <c r="N74" s="46"/>
      <c r="O74" s="46"/>
      <c r="P74" s="46"/>
      <c r="Q74" s="46"/>
      <c r="R74" s="46">
        <v>40000</v>
      </c>
      <c r="S74" s="46">
        <v>40000</v>
      </c>
      <c r="T74" s="46"/>
      <c r="U74" s="46"/>
      <c r="V74" s="46"/>
      <c r="W74" s="46"/>
    </row>
    <row r="75" ht="32.9" customHeight="1" spans="1:23">
      <c r="A75" s="27" t="s">
        <v>314</v>
      </c>
      <c r="B75" s="148" t="s">
        <v>358</v>
      </c>
      <c r="C75" s="27" t="s">
        <v>357</v>
      </c>
      <c r="D75" s="27" t="s">
        <v>69</v>
      </c>
      <c r="E75" s="27" t="s">
        <v>89</v>
      </c>
      <c r="F75" s="27" t="s">
        <v>288</v>
      </c>
      <c r="G75" s="27" t="s">
        <v>286</v>
      </c>
      <c r="H75" s="27" t="s">
        <v>285</v>
      </c>
      <c r="I75" s="46">
        <v>35000</v>
      </c>
      <c r="J75" s="46"/>
      <c r="K75" s="46"/>
      <c r="L75" s="46"/>
      <c r="M75" s="46"/>
      <c r="N75" s="46"/>
      <c r="O75" s="46"/>
      <c r="P75" s="46"/>
      <c r="Q75" s="46"/>
      <c r="R75" s="46">
        <v>35000</v>
      </c>
      <c r="S75" s="46">
        <v>35000</v>
      </c>
      <c r="T75" s="46"/>
      <c r="U75" s="46"/>
      <c r="V75" s="46"/>
      <c r="W75" s="46"/>
    </row>
    <row r="76" ht="32.9" customHeight="1" spans="1:23">
      <c r="A76" s="27" t="s">
        <v>314</v>
      </c>
      <c r="B76" s="148" t="s">
        <v>358</v>
      </c>
      <c r="C76" s="27" t="s">
        <v>357</v>
      </c>
      <c r="D76" s="27" t="s">
        <v>69</v>
      </c>
      <c r="E76" s="27" t="s">
        <v>89</v>
      </c>
      <c r="F76" s="27" t="s">
        <v>288</v>
      </c>
      <c r="G76" s="27" t="s">
        <v>214</v>
      </c>
      <c r="H76" s="27" t="s">
        <v>215</v>
      </c>
      <c r="I76" s="46">
        <v>128680</v>
      </c>
      <c r="J76" s="46"/>
      <c r="K76" s="46"/>
      <c r="L76" s="46"/>
      <c r="M76" s="46"/>
      <c r="N76" s="46"/>
      <c r="O76" s="46"/>
      <c r="P76" s="46"/>
      <c r="Q76" s="46"/>
      <c r="R76" s="46">
        <v>128680</v>
      </c>
      <c r="S76" s="46">
        <v>128680</v>
      </c>
      <c r="T76" s="46"/>
      <c r="U76" s="46"/>
      <c r="V76" s="46"/>
      <c r="W76" s="46"/>
    </row>
    <row r="77" ht="32.9" customHeight="1" spans="1:23">
      <c r="A77" s="27" t="s">
        <v>314</v>
      </c>
      <c r="B77" s="148" t="s">
        <v>358</v>
      </c>
      <c r="C77" s="27" t="s">
        <v>357</v>
      </c>
      <c r="D77" s="27" t="s">
        <v>69</v>
      </c>
      <c r="E77" s="27" t="s">
        <v>89</v>
      </c>
      <c r="F77" s="27" t="s">
        <v>288</v>
      </c>
      <c r="G77" s="27" t="s">
        <v>249</v>
      </c>
      <c r="H77" s="27" t="s">
        <v>250</v>
      </c>
      <c r="I77" s="46">
        <v>96500</v>
      </c>
      <c r="J77" s="46"/>
      <c r="K77" s="46"/>
      <c r="L77" s="46"/>
      <c r="M77" s="46"/>
      <c r="N77" s="46"/>
      <c r="O77" s="46"/>
      <c r="P77" s="46"/>
      <c r="Q77" s="46"/>
      <c r="R77" s="46">
        <v>96500</v>
      </c>
      <c r="S77" s="46">
        <v>96500</v>
      </c>
      <c r="T77" s="46"/>
      <c r="U77" s="46"/>
      <c r="V77" s="46"/>
      <c r="W77" s="46"/>
    </row>
    <row r="78" ht="32.9" customHeight="1" spans="1:23">
      <c r="A78" s="27" t="s">
        <v>314</v>
      </c>
      <c r="B78" s="148" t="s">
        <v>358</v>
      </c>
      <c r="C78" s="27" t="s">
        <v>357</v>
      </c>
      <c r="D78" s="27" t="s">
        <v>69</v>
      </c>
      <c r="E78" s="27" t="s">
        <v>89</v>
      </c>
      <c r="F78" s="27" t="s">
        <v>288</v>
      </c>
      <c r="G78" s="27" t="s">
        <v>270</v>
      </c>
      <c r="H78" s="27" t="s">
        <v>271</v>
      </c>
      <c r="I78" s="46">
        <v>110000</v>
      </c>
      <c r="J78" s="46"/>
      <c r="K78" s="46"/>
      <c r="L78" s="46"/>
      <c r="M78" s="46"/>
      <c r="N78" s="46"/>
      <c r="O78" s="46"/>
      <c r="P78" s="46"/>
      <c r="Q78" s="46"/>
      <c r="R78" s="46">
        <v>110000</v>
      </c>
      <c r="S78" s="46">
        <v>110000</v>
      </c>
      <c r="T78" s="46"/>
      <c r="U78" s="46"/>
      <c r="V78" s="46"/>
      <c r="W78" s="46"/>
    </row>
    <row r="79" ht="32.9" customHeight="1" spans="1:23">
      <c r="A79" s="27" t="s">
        <v>314</v>
      </c>
      <c r="B79" s="148" t="s">
        <v>358</v>
      </c>
      <c r="C79" s="27" t="s">
        <v>357</v>
      </c>
      <c r="D79" s="27" t="s">
        <v>69</v>
      </c>
      <c r="E79" s="27" t="s">
        <v>89</v>
      </c>
      <c r="F79" s="27" t="s">
        <v>288</v>
      </c>
      <c r="G79" s="27" t="s">
        <v>216</v>
      </c>
      <c r="H79" s="27" t="s">
        <v>217</v>
      </c>
      <c r="I79" s="46">
        <v>134820</v>
      </c>
      <c r="J79" s="46"/>
      <c r="K79" s="46"/>
      <c r="L79" s="46"/>
      <c r="M79" s="46"/>
      <c r="N79" s="46"/>
      <c r="O79" s="46"/>
      <c r="P79" s="46"/>
      <c r="Q79" s="46"/>
      <c r="R79" s="46">
        <v>134820</v>
      </c>
      <c r="S79" s="46">
        <v>134820</v>
      </c>
      <c r="T79" s="46"/>
      <c r="U79" s="46"/>
      <c r="V79" s="46"/>
      <c r="W79" s="46"/>
    </row>
    <row r="80" ht="32.9" customHeight="1" spans="1:23">
      <c r="A80" s="27" t="s">
        <v>314</v>
      </c>
      <c r="B80" s="148" t="s">
        <v>358</v>
      </c>
      <c r="C80" s="27" t="s">
        <v>357</v>
      </c>
      <c r="D80" s="27" t="s">
        <v>69</v>
      </c>
      <c r="E80" s="27" t="s">
        <v>89</v>
      </c>
      <c r="F80" s="27" t="s">
        <v>288</v>
      </c>
      <c r="G80" s="27" t="s">
        <v>174</v>
      </c>
      <c r="H80" s="27" t="s">
        <v>175</v>
      </c>
      <c r="I80" s="46">
        <v>55000</v>
      </c>
      <c r="J80" s="46"/>
      <c r="K80" s="46"/>
      <c r="L80" s="46"/>
      <c r="M80" s="46"/>
      <c r="N80" s="46"/>
      <c r="O80" s="46"/>
      <c r="P80" s="46"/>
      <c r="Q80" s="46"/>
      <c r="R80" s="46">
        <v>55000</v>
      </c>
      <c r="S80" s="46">
        <v>55000</v>
      </c>
      <c r="T80" s="46"/>
      <c r="U80" s="46"/>
      <c r="V80" s="46"/>
      <c r="W80" s="46"/>
    </row>
    <row r="81" ht="32.9" customHeight="1" spans="1:23">
      <c r="A81" s="27"/>
      <c r="B81" s="27"/>
      <c r="C81" s="27" t="s">
        <v>359</v>
      </c>
      <c r="D81" s="27"/>
      <c r="E81" s="27"/>
      <c r="F81" s="27"/>
      <c r="G81" s="27"/>
      <c r="H81" s="27"/>
      <c r="I81" s="46">
        <v>1800000</v>
      </c>
      <c r="J81" s="46">
        <v>1800000</v>
      </c>
      <c r="K81" s="46">
        <v>1800000</v>
      </c>
      <c r="L81" s="46"/>
      <c r="M81" s="46"/>
      <c r="N81" s="46"/>
      <c r="O81" s="46"/>
      <c r="P81" s="46"/>
      <c r="Q81" s="46"/>
      <c r="R81" s="46"/>
      <c r="S81" s="46"/>
      <c r="T81" s="46"/>
      <c r="U81" s="46"/>
      <c r="V81" s="46"/>
      <c r="W81" s="46"/>
    </row>
    <row r="82" ht="32.9" customHeight="1" spans="1:23">
      <c r="A82" s="27" t="s">
        <v>314</v>
      </c>
      <c r="B82" s="148" t="s">
        <v>360</v>
      </c>
      <c r="C82" s="27" t="s">
        <v>359</v>
      </c>
      <c r="D82" s="27" t="s">
        <v>69</v>
      </c>
      <c r="E82" s="27" t="s">
        <v>89</v>
      </c>
      <c r="F82" s="27" t="s">
        <v>288</v>
      </c>
      <c r="G82" s="27" t="s">
        <v>245</v>
      </c>
      <c r="H82" s="27" t="s">
        <v>246</v>
      </c>
      <c r="I82" s="46">
        <v>40000</v>
      </c>
      <c r="J82" s="46">
        <v>40000</v>
      </c>
      <c r="K82" s="46">
        <v>40000</v>
      </c>
      <c r="L82" s="46"/>
      <c r="M82" s="46"/>
      <c r="N82" s="46"/>
      <c r="O82" s="46"/>
      <c r="P82" s="46"/>
      <c r="Q82" s="46"/>
      <c r="R82" s="46"/>
      <c r="S82" s="46"/>
      <c r="T82" s="46"/>
      <c r="U82" s="46"/>
      <c r="V82" s="46"/>
      <c r="W82" s="46"/>
    </row>
    <row r="83" ht="32.9" customHeight="1" spans="1:23">
      <c r="A83" s="27" t="s">
        <v>314</v>
      </c>
      <c r="B83" s="148" t="s">
        <v>360</v>
      </c>
      <c r="C83" s="27" t="s">
        <v>359</v>
      </c>
      <c r="D83" s="27" t="s">
        <v>69</v>
      </c>
      <c r="E83" s="27" t="s">
        <v>89</v>
      </c>
      <c r="F83" s="27" t="s">
        <v>288</v>
      </c>
      <c r="G83" s="27" t="s">
        <v>247</v>
      </c>
      <c r="H83" s="27" t="s">
        <v>248</v>
      </c>
      <c r="I83" s="46">
        <v>360000</v>
      </c>
      <c r="J83" s="46">
        <v>360000</v>
      </c>
      <c r="K83" s="46">
        <v>360000</v>
      </c>
      <c r="L83" s="46"/>
      <c r="M83" s="46"/>
      <c r="N83" s="46"/>
      <c r="O83" s="46"/>
      <c r="P83" s="46"/>
      <c r="Q83" s="46"/>
      <c r="R83" s="46"/>
      <c r="S83" s="46"/>
      <c r="T83" s="46"/>
      <c r="U83" s="46"/>
      <c r="V83" s="46"/>
      <c r="W83" s="46"/>
    </row>
    <row r="84" ht="32.9" customHeight="1" spans="1:23">
      <c r="A84" s="27" t="s">
        <v>314</v>
      </c>
      <c r="B84" s="148" t="s">
        <v>360</v>
      </c>
      <c r="C84" s="27" t="s">
        <v>359</v>
      </c>
      <c r="D84" s="27" t="s">
        <v>69</v>
      </c>
      <c r="E84" s="27" t="s">
        <v>89</v>
      </c>
      <c r="F84" s="27" t="s">
        <v>288</v>
      </c>
      <c r="G84" s="27" t="s">
        <v>212</v>
      </c>
      <c r="H84" s="27" t="s">
        <v>213</v>
      </c>
      <c r="I84" s="46">
        <v>144000</v>
      </c>
      <c r="J84" s="46">
        <v>144000</v>
      </c>
      <c r="K84" s="46">
        <v>144000</v>
      </c>
      <c r="L84" s="46"/>
      <c r="M84" s="46"/>
      <c r="N84" s="46"/>
      <c r="O84" s="46"/>
      <c r="P84" s="46"/>
      <c r="Q84" s="46"/>
      <c r="R84" s="46"/>
      <c r="S84" s="46"/>
      <c r="T84" s="46"/>
      <c r="U84" s="46"/>
      <c r="V84" s="46"/>
      <c r="W84" s="46"/>
    </row>
    <row r="85" ht="32.9" customHeight="1" spans="1:23">
      <c r="A85" s="27" t="s">
        <v>314</v>
      </c>
      <c r="B85" s="148" t="s">
        <v>360</v>
      </c>
      <c r="C85" s="27" t="s">
        <v>359</v>
      </c>
      <c r="D85" s="27" t="s">
        <v>69</v>
      </c>
      <c r="E85" s="27" t="s">
        <v>89</v>
      </c>
      <c r="F85" s="27" t="s">
        <v>288</v>
      </c>
      <c r="G85" s="27" t="s">
        <v>286</v>
      </c>
      <c r="H85" s="27" t="s">
        <v>285</v>
      </c>
      <c r="I85" s="46">
        <v>850000</v>
      </c>
      <c r="J85" s="46">
        <v>850000</v>
      </c>
      <c r="K85" s="46">
        <v>850000</v>
      </c>
      <c r="L85" s="46"/>
      <c r="M85" s="46"/>
      <c r="N85" s="46"/>
      <c r="O85" s="46"/>
      <c r="P85" s="46"/>
      <c r="Q85" s="46"/>
      <c r="R85" s="46"/>
      <c r="S85" s="46"/>
      <c r="T85" s="46"/>
      <c r="U85" s="46"/>
      <c r="V85" s="46"/>
      <c r="W85" s="46"/>
    </row>
    <row r="86" ht="32.9" customHeight="1" spans="1:23">
      <c r="A86" s="27" t="s">
        <v>314</v>
      </c>
      <c r="B86" s="148" t="s">
        <v>360</v>
      </c>
      <c r="C86" s="27" t="s">
        <v>359</v>
      </c>
      <c r="D86" s="27" t="s">
        <v>69</v>
      </c>
      <c r="E86" s="27" t="s">
        <v>89</v>
      </c>
      <c r="F86" s="27" t="s">
        <v>288</v>
      </c>
      <c r="G86" s="27" t="s">
        <v>214</v>
      </c>
      <c r="H86" s="27" t="s">
        <v>215</v>
      </c>
      <c r="I86" s="46">
        <v>330000</v>
      </c>
      <c r="J86" s="46">
        <v>330000</v>
      </c>
      <c r="K86" s="46">
        <v>330000</v>
      </c>
      <c r="L86" s="46"/>
      <c r="M86" s="46"/>
      <c r="N86" s="46"/>
      <c r="O86" s="46"/>
      <c r="P86" s="46"/>
      <c r="Q86" s="46"/>
      <c r="R86" s="46"/>
      <c r="S86" s="46"/>
      <c r="T86" s="46"/>
      <c r="U86" s="46"/>
      <c r="V86" s="46"/>
      <c r="W86" s="46"/>
    </row>
    <row r="87" ht="32.9" customHeight="1" spans="1:23">
      <c r="A87" s="27" t="s">
        <v>314</v>
      </c>
      <c r="B87" s="148" t="s">
        <v>360</v>
      </c>
      <c r="C87" s="27" t="s">
        <v>359</v>
      </c>
      <c r="D87" s="27" t="s">
        <v>69</v>
      </c>
      <c r="E87" s="27" t="s">
        <v>89</v>
      </c>
      <c r="F87" s="27" t="s">
        <v>288</v>
      </c>
      <c r="G87" s="27" t="s">
        <v>216</v>
      </c>
      <c r="H87" s="27" t="s">
        <v>217</v>
      </c>
      <c r="I87" s="46">
        <v>76000</v>
      </c>
      <c r="J87" s="46">
        <v>76000</v>
      </c>
      <c r="K87" s="46">
        <v>76000</v>
      </c>
      <c r="L87" s="46"/>
      <c r="M87" s="46"/>
      <c r="N87" s="46"/>
      <c r="O87" s="46"/>
      <c r="P87" s="46"/>
      <c r="Q87" s="46"/>
      <c r="R87" s="46"/>
      <c r="S87" s="46"/>
      <c r="T87" s="46"/>
      <c r="U87" s="46"/>
      <c r="V87" s="46"/>
      <c r="W87" s="46"/>
    </row>
    <row r="88" ht="32.9" customHeight="1" spans="1:23">
      <c r="A88" s="27"/>
      <c r="B88" s="27"/>
      <c r="C88" s="27" t="s">
        <v>361</v>
      </c>
      <c r="D88" s="27"/>
      <c r="E88" s="27"/>
      <c r="F88" s="27"/>
      <c r="G88" s="27"/>
      <c r="H88" s="27"/>
      <c r="I88" s="46">
        <v>39547.56</v>
      </c>
      <c r="J88" s="46"/>
      <c r="K88" s="46"/>
      <c r="L88" s="46"/>
      <c r="M88" s="46"/>
      <c r="N88" s="46">
        <v>39547.56</v>
      </c>
      <c r="O88" s="46"/>
      <c r="P88" s="46"/>
      <c r="Q88" s="46"/>
      <c r="R88" s="46"/>
      <c r="S88" s="46"/>
      <c r="T88" s="46"/>
      <c r="U88" s="46"/>
      <c r="V88" s="46"/>
      <c r="W88" s="46"/>
    </row>
    <row r="89" ht="32.9" customHeight="1" spans="1:23">
      <c r="A89" s="27" t="s">
        <v>314</v>
      </c>
      <c r="B89" s="148" t="s">
        <v>362</v>
      </c>
      <c r="C89" s="27" t="s">
        <v>361</v>
      </c>
      <c r="D89" s="27" t="s">
        <v>69</v>
      </c>
      <c r="E89" s="27" t="s">
        <v>89</v>
      </c>
      <c r="F89" s="27" t="s">
        <v>288</v>
      </c>
      <c r="G89" s="27" t="s">
        <v>216</v>
      </c>
      <c r="H89" s="27" t="s">
        <v>217</v>
      </c>
      <c r="I89" s="46">
        <v>39547.56</v>
      </c>
      <c r="J89" s="46"/>
      <c r="K89" s="46"/>
      <c r="L89" s="46"/>
      <c r="M89" s="46"/>
      <c r="N89" s="46">
        <v>39547.56</v>
      </c>
      <c r="O89" s="46"/>
      <c r="P89" s="46"/>
      <c r="Q89" s="46"/>
      <c r="R89" s="46"/>
      <c r="S89" s="46"/>
      <c r="T89" s="46"/>
      <c r="U89" s="46"/>
      <c r="V89" s="46"/>
      <c r="W89" s="46"/>
    </row>
    <row r="90" ht="32.9" customHeight="1" spans="1:23">
      <c r="A90" s="27"/>
      <c r="B90" s="27"/>
      <c r="C90" s="27" t="s">
        <v>361</v>
      </c>
      <c r="D90" s="27"/>
      <c r="E90" s="27"/>
      <c r="F90" s="27"/>
      <c r="G90" s="27"/>
      <c r="H90" s="27"/>
      <c r="I90" s="46">
        <v>200</v>
      </c>
      <c r="J90" s="46"/>
      <c r="K90" s="46"/>
      <c r="L90" s="46"/>
      <c r="M90" s="46"/>
      <c r="N90" s="46">
        <v>200</v>
      </c>
      <c r="O90" s="46"/>
      <c r="P90" s="46"/>
      <c r="Q90" s="46"/>
      <c r="R90" s="46"/>
      <c r="S90" s="46"/>
      <c r="T90" s="46"/>
      <c r="U90" s="46"/>
      <c r="V90" s="46"/>
      <c r="W90" s="46"/>
    </row>
    <row r="91" ht="32.9" customHeight="1" spans="1:23">
      <c r="A91" s="27" t="s">
        <v>314</v>
      </c>
      <c r="B91" s="148" t="s">
        <v>363</v>
      </c>
      <c r="C91" s="27" t="s">
        <v>361</v>
      </c>
      <c r="D91" s="27" t="s">
        <v>69</v>
      </c>
      <c r="E91" s="27" t="s">
        <v>89</v>
      </c>
      <c r="F91" s="27" t="s">
        <v>288</v>
      </c>
      <c r="G91" s="27" t="s">
        <v>216</v>
      </c>
      <c r="H91" s="27" t="s">
        <v>217</v>
      </c>
      <c r="I91" s="46">
        <v>200</v>
      </c>
      <c r="J91" s="46"/>
      <c r="K91" s="46"/>
      <c r="L91" s="46"/>
      <c r="M91" s="46"/>
      <c r="N91" s="46">
        <v>200</v>
      </c>
      <c r="O91" s="46"/>
      <c r="P91" s="46"/>
      <c r="Q91" s="46"/>
      <c r="R91" s="46"/>
      <c r="S91" s="46"/>
      <c r="T91" s="46"/>
      <c r="U91" s="46"/>
      <c r="V91" s="46"/>
      <c r="W91" s="46"/>
    </row>
    <row r="92" ht="32.9" customHeight="1" spans="1:23">
      <c r="A92" s="27"/>
      <c r="B92" s="27"/>
      <c r="C92" s="27" t="s">
        <v>364</v>
      </c>
      <c r="D92" s="27"/>
      <c r="E92" s="27"/>
      <c r="F92" s="27"/>
      <c r="G92" s="27"/>
      <c r="H92" s="27"/>
      <c r="I92" s="46">
        <v>4680</v>
      </c>
      <c r="J92" s="46"/>
      <c r="K92" s="46"/>
      <c r="L92" s="46"/>
      <c r="M92" s="46"/>
      <c r="N92" s="46">
        <v>4680</v>
      </c>
      <c r="O92" s="46"/>
      <c r="P92" s="46"/>
      <c r="Q92" s="46"/>
      <c r="R92" s="46"/>
      <c r="S92" s="46"/>
      <c r="T92" s="46"/>
      <c r="U92" s="46"/>
      <c r="V92" s="46"/>
      <c r="W92" s="46"/>
    </row>
    <row r="93" ht="32.9" customHeight="1" spans="1:23">
      <c r="A93" s="27" t="s">
        <v>314</v>
      </c>
      <c r="B93" s="148" t="s">
        <v>365</v>
      </c>
      <c r="C93" s="27" t="s">
        <v>364</v>
      </c>
      <c r="D93" s="27" t="s">
        <v>69</v>
      </c>
      <c r="E93" s="27" t="s">
        <v>89</v>
      </c>
      <c r="F93" s="27" t="s">
        <v>288</v>
      </c>
      <c r="G93" s="27" t="s">
        <v>270</v>
      </c>
      <c r="H93" s="27" t="s">
        <v>271</v>
      </c>
      <c r="I93" s="46">
        <v>3680</v>
      </c>
      <c r="J93" s="46"/>
      <c r="K93" s="46"/>
      <c r="L93" s="46"/>
      <c r="M93" s="46"/>
      <c r="N93" s="46">
        <v>3680</v>
      </c>
      <c r="O93" s="46"/>
      <c r="P93" s="46"/>
      <c r="Q93" s="46"/>
      <c r="R93" s="46"/>
      <c r="S93" s="46"/>
      <c r="T93" s="46"/>
      <c r="U93" s="46"/>
      <c r="V93" s="46"/>
      <c r="W93" s="46"/>
    </row>
    <row r="94" ht="32.9" customHeight="1" spans="1:23">
      <c r="A94" s="27" t="s">
        <v>314</v>
      </c>
      <c r="B94" s="148" t="s">
        <v>365</v>
      </c>
      <c r="C94" s="27" t="s">
        <v>364</v>
      </c>
      <c r="D94" s="27" t="s">
        <v>69</v>
      </c>
      <c r="E94" s="27" t="s">
        <v>89</v>
      </c>
      <c r="F94" s="27" t="s">
        <v>288</v>
      </c>
      <c r="G94" s="27" t="s">
        <v>216</v>
      </c>
      <c r="H94" s="27" t="s">
        <v>217</v>
      </c>
      <c r="I94" s="46">
        <v>1000</v>
      </c>
      <c r="J94" s="46"/>
      <c r="K94" s="46"/>
      <c r="L94" s="46"/>
      <c r="M94" s="46"/>
      <c r="N94" s="46">
        <v>1000</v>
      </c>
      <c r="O94" s="46"/>
      <c r="P94" s="46"/>
      <c r="Q94" s="46"/>
      <c r="R94" s="46"/>
      <c r="S94" s="46"/>
      <c r="T94" s="46"/>
      <c r="U94" s="46"/>
      <c r="V94" s="46"/>
      <c r="W94" s="46"/>
    </row>
    <row r="95" ht="32.9" customHeight="1" spans="1:23">
      <c r="A95" s="27"/>
      <c r="B95" s="27"/>
      <c r="C95" s="27" t="s">
        <v>364</v>
      </c>
      <c r="D95" s="27"/>
      <c r="E95" s="27"/>
      <c r="F95" s="27"/>
      <c r="G95" s="27"/>
      <c r="H95" s="27"/>
      <c r="I95" s="46">
        <v>30000</v>
      </c>
      <c r="J95" s="46"/>
      <c r="K95" s="46"/>
      <c r="L95" s="46"/>
      <c r="M95" s="46"/>
      <c r="N95" s="46">
        <v>30000</v>
      </c>
      <c r="O95" s="46"/>
      <c r="P95" s="46"/>
      <c r="Q95" s="46"/>
      <c r="R95" s="46"/>
      <c r="S95" s="46"/>
      <c r="T95" s="46"/>
      <c r="U95" s="46"/>
      <c r="V95" s="46"/>
      <c r="W95" s="46"/>
    </row>
    <row r="96" ht="32.9" customHeight="1" spans="1:23">
      <c r="A96" s="27" t="s">
        <v>314</v>
      </c>
      <c r="B96" s="148" t="s">
        <v>366</v>
      </c>
      <c r="C96" s="27" t="s">
        <v>364</v>
      </c>
      <c r="D96" s="27" t="s">
        <v>69</v>
      </c>
      <c r="E96" s="27" t="s">
        <v>89</v>
      </c>
      <c r="F96" s="27" t="s">
        <v>288</v>
      </c>
      <c r="G96" s="27" t="s">
        <v>216</v>
      </c>
      <c r="H96" s="27" t="s">
        <v>217</v>
      </c>
      <c r="I96" s="46">
        <v>30000</v>
      </c>
      <c r="J96" s="46"/>
      <c r="K96" s="46"/>
      <c r="L96" s="46"/>
      <c r="M96" s="46"/>
      <c r="N96" s="46">
        <v>30000</v>
      </c>
      <c r="O96" s="46"/>
      <c r="P96" s="46"/>
      <c r="Q96" s="46"/>
      <c r="R96" s="46"/>
      <c r="S96" s="46"/>
      <c r="T96" s="46"/>
      <c r="U96" s="46"/>
      <c r="V96" s="46"/>
      <c r="W96" s="46"/>
    </row>
    <row r="97" ht="32.9" customHeight="1" spans="1:23">
      <c r="A97" s="27"/>
      <c r="B97" s="27"/>
      <c r="C97" s="27" t="s">
        <v>364</v>
      </c>
      <c r="D97" s="27"/>
      <c r="E97" s="27"/>
      <c r="F97" s="27"/>
      <c r="G97" s="27"/>
      <c r="H97" s="27"/>
      <c r="I97" s="46">
        <v>2080</v>
      </c>
      <c r="J97" s="46"/>
      <c r="K97" s="46"/>
      <c r="L97" s="46"/>
      <c r="M97" s="46"/>
      <c r="N97" s="46">
        <v>2080</v>
      </c>
      <c r="O97" s="46"/>
      <c r="P97" s="46"/>
      <c r="Q97" s="46"/>
      <c r="R97" s="46"/>
      <c r="S97" s="46"/>
      <c r="T97" s="46"/>
      <c r="U97" s="46"/>
      <c r="V97" s="46"/>
      <c r="W97" s="46"/>
    </row>
    <row r="98" ht="32.9" customHeight="1" spans="1:23">
      <c r="A98" s="27" t="s">
        <v>314</v>
      </c>
      <c r="B98" s="148" t="s">
        <v>367</v>
      </c>
      <c r="C98" s="27" t="s">
        <v>364</v>
      </c>
      <c r="D98" s="27" t="s">
        <v>69</v>
      </c>
      <c r="E98" s="27" t="s">
        <v>89</v>
      </c>
      <c r="F98" s="27" t="s">
        <v>288</v>
      </c>
      <c r="G98" s="27" t="s">
        <v>172</v>
      </c>
      <c r="H98" s="27" t="s">
        <v>173</v>
      </c>
      <c r="I98" s="46">
        <v>2080</v>
      </c>
      <c r="J98" s="46"/>
      <c r="K98" s="46"/>
      <c r="L98" s="46"/>
      <c r="M98" s="46"/>
      <c r="N98" s="46">
        <v>2080</v>
      </c>
      <c r="O98" s="46"/>
      <c r="P98" s="46"/>
      <c r="Q98" s="46"/>
      <c r="R98" s="46"/>
      <c r="S98" s="46"/>
      <c r="T98" s="46"/>
      <c r="U98" s="46"/>
      <c r="V98" s="46"/>
      <c r="W98" s="46"/>
    </row>
    <row r="99" ht="32.9" customHeight="1" spans="1:23">
      <c r="A99" s="27"/>
      <c r="B99" s="27"/>
      <c r="C99" s="27" t="s">
        <v>364</v>
      </c>
      <c r="D99" s="27"/>
      <c r="E99" s="27"/>
      <c r="F99" s="27"/>
      <c r="G99" s="27"/>
      <c r="H99" s="27"/>
      <c r="I99" s="46">
        <v>6849</v>
      </c>
      <c r="J99" s="46"/>
      <c r="K99" s="46"/>
      <c r="L99" s="46"/>
      <c r="M99" s="46"/>
      <c r="N99" s="46">
        <v>6849</v>
      </c>
      <c r="O99" s="46"/>
      <c r="P99" s="46"/>
      <c r="Q99" s="46"/>
      <c r="R99" s="46"/>
      <c r="S99" s="46"/>
      <c r="T99" s="46"/>
      <c r="U99" s="46"/>
      <c r="V99" s="46"/>
      <c r="W99" s="46"/>
    </row>
    <row r="100" ht="32.9" customHeight="1" spans="1:23">
      <c r="A100" s="27" t="s">
        <v>314</v>
      </c>
      <c r="B100" s="148" t="s">
        <v>368</v>
      </c>
      <c r="C100" s="27" t="s">
        <v>364</v>
      </c>
      <c r="D100" s="27" t="s">
        <v>69</v>
      </c>
      <c r="E100" s="27" t="s">
        <v>89</v>
      </c>
      <c r="F100" s="27" t="s">
        <v>288</v>
      </c>
      <c r="G100" s="27" t="s">
        <v>216</v>
      </c>
      <c r="H100" s="27" t="s">
        <v>217</v>
      </c>
      <c r="I100" s="46">
        <v>6849</v>
      </c>
      <c r="J100" s="46"/>
      <c r="K100" s="46"/>
      <c r="L100" s="46"/>
      <c r="M100" s="46"/>
      <c r="N100" s="46">
        <v>6849</v>
      </c>
      <c r="O100" s="46"/>
      <c r="P100" s="46"/>
      <c r="Q100" s="46"/>
      <c r="R100" s="46"/>
      <c r="S100" s="46"/>
      <c r="T100" s="46"/>
      <c r="U100" s="46"/>
      <c r="V100" s="46"/>
      <c r="W100" s="46"/>
    </row>
    <row r="101" ht="32.9" customHeight="1" spans="1:23">
      <c r="A101" s="27"/>
      <c r="B101" s="27"/>
      <c r="C101" s="27" t="s">
        <v>364</v>
      </c>
      <c r="D101" s="27"/>
      <c r="E101" s="27"/>
      <c r="F101" s="27"/>
      <c r="G101" s="27"/>
      <c r="H101" s="27"/>
      <c r="I101" s="46">
        <v>4872.53</v>
      </c>
      <c r="J101" s="46"/>
      <c r="K101" s="46"/>
      <c r="L101" s="46"/>
      <c r="M101" s="46"/>
      <c r="N101" s="46">
        <v>4872.53</v>
      </c>
      <c r="O101" s="46"/>
      <c r="P101" s="46"/>
      <c r="Q101" s="46"/>
      <c r="R101" s="46"/>
      <c r="S101" s="46"/>
      <c r="T101" s="46"/>
      <c r="U101" s="46"/>
      <c r="V101" s="46"/>
      <c r="W101" s="46"/>
    </row>
    <row r="102" ht="32.9" customHeight="1" spans="1:23">
      <c r="A102" s="27" t="s">
        <v>314</v>
      </c>
      <c r="B102" s="148" t="s">
        <v>369</v>
      </c>
      <c r="C102" s="27" t="s">
        <v>364</v>
      </c>
      <c r="D102" s="27" t="s">
        <v>69</v>
      </c>
      <c r="E102" s="27" t="s">
        <v>89</v>
      </c>
      <c r="F102" s="27" t="s">
        <v>288</v>
      </c>
      <c r="G102" s="27" t="s">
        <v>216</v>
      </c>
      <c r="H102" s="27" t="s">
        <v>217</v>
      </c>
      <c r="I102" s="46">
        <v>4872.53</v>
      </c>
      <c r="J102" s="46"/>
      <c r="K102" s="46"/>
      <c r="L102" s="46"/>
      <c r="M102" s="46"/>
      <c r="N102" s="46">
        <v>4872.53</v>
      </c>
      <c r="O102" s="46"/>
      <c r="P102" s="46"/>
      <c r="Q102" s="46"/>
      <c r="R102" s="46"/>
      <c r="S102" s="46"/>
      <c r="T102" s="46"/>
      <c r="U102" s="46"/>
      <c r="V102" s="46"/>
      <c r="W102" s="46"/>
    </row>
    <row r="103" ht="32.9" customHeight="1" spans="1:23">
      <c r="A103" s="27"/>
      <c r="B103" s="27"/>
      <c r="C103" s="27" t="s">
        <v>364</v>
      </c>
      <c r="D103" s="27"/>
      <c r="E103" s="27"/>
      <c r="F103" s="27"/>
      <c r="G103" s="27"/>
      <c r="H103" s="27"/>
      <c r="I103" s="46">
        <v>100000</v>
      </c>
      <c r="J103" s="46"/>
      <c r="K103" s="46"/>
      <c r="L103" s="46"/>
      <c r="M103" s="46"/>
      <c r="N103" s="46">
        <v>100000</v>
      </c>
      <c r="O103" s="46"/>
      <c r="P103" s="46"/>
      <c r="Q103" s="46"/>
      <c r="R103" s="46"/>
      <c r="S103" s="46"/>
      <c r="T103" s="46"/>
      <c r="U103" s="46"/>
      <c r="V103" s="46"/>
      <c r="W103" s="46"/>
    </row>
    <row r="104" ht="32.9" customHeight="1" spans="1:23">
      <c r="A104" s="27" t="s">
        <v>314</v>
      </c>
      <c r="B104" s="148" t="s">
        <v>370</v>
      </c>
      <c r="C104" s="27" t="s">
        <v>364</v>
      </c>
      <c r="D104" s="27" t="s">
        <v>69</v>
      </c>
      <c r="E104" s="27" t="s">
        <v>89</v>
      </c>
      <c r="F104" s="27" t="s">
        <v>288</v>
      </c>
      <c r="G104" s="27" t="s">
        <v>216</v>
      </c>
      <c r="H104" s="27" t="s">
        <v>217</v>
      </c>
      <c r="I104" s="46">
        <v>100000</v>
      </c>
      <c r="J104" s="46"/>
      <c r="K104" s="46"/>
      <c r="L104" s="46"/>
      <c r="M104" s="46"/>
      <c r="N104" s="46">
        <v>100000</v>
      </c>
      <c r="O104" s="46"/>
      <c r="P104" s="46"/>
      <c r="Q104" s="46"/>
      <c r="R104" s="46"/>
      <c r="S104" s="46"/>
      <c r="T104" s="46"/>
      <c r="U104" s="46"/>
      <c r="V104" s="46"/>
      <c r="W104" s="46"/>
    </row>
    <row r="105" ht="32.9" customHeight="1" spans="1:23">
      <c r="A105" s="27"/>
      <c r="B105" s="27"/>
      <c r="C105" s="27" t="s">
        <v>364</v>
      </c>
      <c r="D105" s="27"/>
      <c r="E105" s="27"/>
      <c r="F105" s="27"/>
      <c r="G105" s="27"/>
      <c r="H105" s="27"/>
      <c r="I105" s="46">
        <v>35000</v>
      </c>
      <c r="J105" s="46"/>
      <c r="K105" s="46"/>
      <c r="L105" s="46"/>
      <c r="M105" s="46"/>
      <c r="N105" s="46">
        <v>35000</v>
      </c>
      <c r="O105" s="46"/>
      <c r="P105" s="46"/>
      <c r="Q105" s="46"/>
      <c r="R105" s="46"/>
      <c r="S105" s="46"/>
      <c r="T105" s="46"/>
      <c r="U105" s="46"/>
      <c r="V105" s="46"/>
      <c r="W105" s="46"/>
    </row>
    <row r="106" ht="32.9" customHeight="1" spans="1:23">
      <c r="A106" s="27" t="s">
        <v>314</v>
      </c>
      <c r="B106" s="148" t="s">
        <v>371</v>
      </c>
      <c r="C106" s="27" t="s">
        <v>364</v>
      </c>
      <c r="D106" s="27" t="s">
        <v>69</v>
      </c>
      <c r="E106" s="27" t="s">
        <v>89</v>
      </c>
      <c r="F106" s="27" t="s">
        <v>288</v>
      </c>
      <c r="G106" s="27" t="s">
        <v>270</v>
      </c>
      <c r="H106" s="27" t="s">
        <v>271</v>
      </c>
      <c r="I106" s="46">
        <v>35000</v>
      </c>
      <c r="J106" s="46"/>
      <c r="K106" s="46"/>
      <c r="L106" s="46"/>
      <c r="M106" s="46"/>
      <c r="N106" s="46">
        <v>35000</v>
      </c>
      <c r="O106" s="46"/>
      <c r="P106" s="46"/>
      <c r="Q106" s="46"/>
      <c r="R106" s="46"/>
      <c r="S106" s="46"/>
      <c r="T106" s="46"/>
      <c r="U106" s="46"/>
      <c r="V106" s="46"/>
      <c r="W106" s="46"/>
    </row>
    <row r="107" ht="32.9" customHeight="1" spans="1:23">
      <c r="A107" s="27"/>
      <c r="B107" s="27"/>
      <c r="C107" s="27" t="s">
        <v>364</v>
      </c>
      <c r="D107" s="27"/>
      <c r="E107" s="27"/>
      <c r="F107" s="27"/>
      <c r="G107" s="27"/>
      <c r="H107" s="27"/>
      <c r="I107" s="46">
        <v>425</v>
      </c>
      <c r="J107" s="46"/>
      <c r="K107" s="46"/>
      <c r="L107" s="46"/>
      <c r="M107" s="46"/>
      <c r="N107" s="46">
        <v>425</v>
      </c>
      <c r="O107" s="46"/>
      <c r="P107" s="46"/>
      <c r="Q107" s="46"/>
      <c r="R107" s="46"/>
      <c r="S107" s="46"/>
      <c r="T107" s="46"/>
      <c r="U107" s="46"/>
      <c r="V107" s="46"/>
      <c r="W107" s="46"/>
    </row>
    <row r="108" ht="32.9" customHeight="1" spans="1:23">
      <c r="A108" s="27" t="s">
        <v>314</v>
      </c>
      <c r="B108" s="148" t="s">
        <v>372</v>
      </c>
      <c r="C108" s="27" t="s">
        <v>364</v>
      </c>
      <c r="D108" s="27" t="s">
        <v>69</v>
      </c>
      <c r="E108" s="27" t="s">
        <v>89</v>
      </c>
      <c r="F108" s="27" t="s">
        <v>288</v>
      </c>
      <c r="G108" s="27" t="s">
        <v>214</v>
      </c>
      <c r="H108" s="27" t="s">
        <v>215</v>
      </c>
      <c r="I108" s="46">
        <v>425</v>
      </c>
      <c r="J108" s="46"/>
      <c r="K108" s="46"/>
      <c r="L108" s="46"/>
      <c r="M108" s="46"/>
      <c r="N108" s="46">
        <v>425</v>
      </c>
      <c r="O108" s="46"/>
      <c r="P108" s="46"/>
      <c r="Q108" s="46"/>
      <c r="R108" s="46"/>
      <c r="S108" s="46"/>
      <c r="T108" s="46"/>
      <c r="U108" s="46"/>
      <c r="V108" s="46"/>
      <c r="W108" s="46"/>
    </row>
    <row r="109" ht="32.9" customHeight="1" spans="1:23">
      <c r="A109" s="27"/>
      <c r="B109" s="27"/>
      <c r="C109" s="27" t="s">
        <v>364</v>
      </c>
      <c r="D109" s="27"/>
      <c r="E109" s="27"/>
      <c r="F109" s="27"/>
      <c r="G109" s="27"/>
      <c r="H109" s="27"/>
      <c r="I109" s="46">
        <v>143861.36</v>
      </c>
      <c r="J109" s="46"/>
      <c r="K109" s="46"/>
      <c r="L109" s="46"/>
      <c r="M109" s="46"/>
      <c r="N109" s="46">
        <v>143861.36</v>
      </c>
      <c r="O109" s="46"/>
      <c r="P109" s="46"/>
      <c r="Q109" s="46"/>
      <c r="R109" s="46"/>
      <c r="S109" s="46"/>
      <c r="T109" s="46"/>
      <c r="U109" s="46"/>
      <c r="V109" s="46"/>
      <c r="W109" s="46"/>
    </row>
    <row r="110" ht="32.9" customHeight="1" spans="1:23">
      <c r="A110" s="27" t="s">
        <v>314</v>
      </c>
      <c r="B110" s="148" t="s">
        <v>373</v>
      </c>
      <c r="C110" s="27" t="s">
        <v>364</v>
      </c>
      <c r="D110" s="27" t="s">
        <v>69</v>
      </c>
      <c r="E110" s="27" t="s">
        <v>89</v>
      </c>
      <c r="F110" s="27" t="s">
        <v>288</v>
      </c>
      <c r="G110" s="27" t="s">
        <v>216</v>
      </c>
      <c r="H110" s="27" t="s">
        <v>217</v>
      </c>
      <c r="I110" s="46">
        <v>143861.36</v>
      </c>
      <c r="J110" s="46"/>
      <c r="K110" s="46"/>
      <c r="L110" s="46"/>
      <c r="M110" s="46"/>
      <c r="N110" s="46">
        <v>143861.36</v>
      </c>
      <c r="O110" s="46"/>
      <c r="P110" s="46"/>
      <c r="Q110" s="46"/>
      <c r="R110" s="46"/>
      <c r="S110" s="46"/>
      <c r="T110" s="46"/>
      <c r="U110" s="46"/>
      <c r="V110" s="46"/>
      <c r="W110" s="46"/>
    </row>
    <row r="111" ht="32.9" customHeight="1" spans="1:23">
      <c r="A111" s="27"/>
      <c r="B111" s="27"/>
      <c r="C111" s="27" t="s">
        <v>364</v>
      </c>
      <c r="D111" s="27"/>
      <c r="E111" s="27"/>
      <c r="F111" s="27"/>
      <c r="G111" s="27"/>
      <c r="H111" s="27"/>
      <c r="I111" s="46">
        <v>50000</v>
      </c>
      <c r="J111" s="46"/>
      <c r="K111" s="46"/>
      <c r="L111" s="46"/>
      <c r="M111" s="46"/>
      <c r="N111" s="46">
        <v>50000</v>
      </c>
      <c r="O111" s="46"/>
      <c r="P111" s="46"/>
      <c r="Q111" s="46"/>
      <c r="R111" s="46"/>
      <c r="S111" s="46"/>
      <c r="T111" s="46"/>
      <c r="U111" s="46"/>
      <c r="V111" s="46"/>
      <c r="W111" s="46"/>
    </row>
    <row r="112" ht="32.9" customHeight="1" spans="1:23">
      <c r="A112" s="27" t="s">
        <v>314</v>
      </c>
      <c r="B112" s="148" t="s">
        <v>374</v>
      </c>
      <c r="C112" s="27" t="s">
        <v>364</v>
      </c>
      <c r="D112" s="27" t="s">
        <v>69</v>
      </c>
      <c r="E112" s="27" t="s">
        <v>89</v>
      </c>
      <c r="F112" s="27" t="s">
        <v>288</v>
      </c>
      <c r="G112" s="27" t="s">
        <v>270</v>
      </c>
      <c r="H112" s="27" t="s">
        <v>271</v>
      </c>
      <c r="I112" s="46">
        <v>18500.56</v>
      </c>
      <c r="J112" s="46"/>
      <c r="K112" s="46"/>
      <c r="L112" s="46"/>
      <c r="M112" s="46"/>
      <c r="N112" s="46">
        <v>18500.56</v>
      </c>
      <c r="O112" s="46"/>
      <c r="P112" s="46"/>
      <c r="Q112" s="46"/>
      <c r="R112" s="46"/>
      <c r="S112" s="46"/>
      <c r="T112" s="46"/>
      <c r="U112" s="46"/>
      <c r="V112" s="46"/>
      <c r="W112" s="46"/>
    </row>
    <row r="113" ht="32.9" customHeight="1" spans="1:23">
      <c r="A113" s="27" t="s">
        <v>314</v>
      </c>
      <c r="B113" s="148" t="s">
        <v>374</v>
      </c>
      <c r="C113" s="27" t="s">
        <v>364</v>
      </c>
      <c r="D113" s="27" t="s">
        <v>69</v>
      </c>
      <c r="E113" s="27" t="s">
        <v>89</v>
      </c>
      <c r="F113" s="27" t="s">
        <v>288</v>
      </c>
      <c r="G113" s="27" t="s">
        <v>216</v>
      </c>
      <c r="H113" s="27" t="s">
        <v>217</v>
      </c>
      <c r="I113" s="46">
        <v>31499.44</v>
      </c>
      <c r="J113" s="46"/>
      <c r="K113" s="46"/>
      <c r="L113" s="46"/>
      <c r="M113" s="46"/>
      <c r="N113" s="46">
        <v>31499.44</v>
      </c>
      <c r="O113" s="46"/>
      <c r="P113" s="46"/>
      <c r="Q113" s="46"/>
      <c r="R113" s="46"/>
      <c r="S113" s="46"/>
      <c r="T113" s="46"/>
      <c r="U113" s="46"/>
      <c r="V113" s="46"/>
      <c r="W113" s="46"/>
    </row>
    <row r="114" ht="32.9" customHeight="1" spans="1:23">
      <c r="A114" s="27"/>
      <c r="B114" s="27"/>
      <c r="C114" s="27" t="s">
        <v>364</v>
      </c>
      <c r="D114" s="27"/>
      <c r="E114" s="27"/>
      <c r="F114" s="27"/>
      <c r="G114" s="27"/>
      <c r="H114" s="27"/>
      <c r="I114" s="46">
        <v>150000</v>
      </c>
      <c r="J114" s="46"/>
      <c r="K114" s="46"/>
      <c r="L114" s="46"/>
      <c r="M114" s="46"/>
      <c r="N114" s="46">
        <v>150000</v>
      </c>
      <c r="O114" s="46"/>
      <c r="P114" s="46"/>
      <c r="Q114" s="46"/>
      <c r="R114" s="46"/>
      <c r="S114" s="46"/>
      <c r="T114" s="46"/>
      <c r="U114" s="46"/>
      <c r="V114" s="46"/>
      <c r="W114" s="46"/>
    </row>
    <row r="115" ht="32.9" customHeight="1" spans="1:23">
      <c r="A115" s="27" t="s">
        <v>314</v>
      </c>
      <c r="B115" s="148" t="s">
        <v>375</v>
      </c>
      <c r="C115" s="27" t="s">
        <v>364</v>
      </c>
      <c r="D115" s="27" t="s">
        <v>69</v>
      </c>
      <c r="E115" s="27" t="s">
        <v>89</v>
      </c>
      <c r="F115" s="27" t="s">
        <v>288</v>
      </c>
      <c r="G115" s="27" t="s">
        <v>216</v>
      </c>
      <c r="H115" s="27" t="s">
        <v>217</v>
      </c>
      <c r="I115" s="46">
        <v>150000</v>
      </c>
      <c r="J115" s="46"/>
      <c r="K115" s="46"/>
      <c r="L115" s="46"/>
      <c r="M115" s="46"/>
      <c r="N115" s="46">
        <v>150000</v>
      </c>
      <c r="O115" s="46"/>
      <c r="P115" s="46"/>
      <c r="Q115" s="46"/>
      <c r="R115" s="46"/>
      <c r="S115" s="46"/>
      <c r="T115" s="46"/>
      <c r="U115" s="46"/>
      <c r="V115" s="46"/>
      <c r="W115" s="46"/>
    </row>
    <row r="116" ht="32.9" customHeight="1" spans="1:23">
      <c r="A116" s="27"/>
      <c r="B116" s="27"/>
      <c r="C116" s="27" t="s">
        <v>364</v>
      </c>
      <c r="D116" s="27"/>
      <c r="E116" s="27"/>
      <c r="F116" s="27"/>
      <c r="G116" s="27"/>
      <c r="H116" s="27"/>
      <c r="I116" s="46">
        <v>20000</v>
      </c>
      <c r="J116" s="46"/>
      <c r="K116" s="46"/>
      <c r="L116" s="46"/>
      <c r="M116" s="46"/>
      <c r="N116" s="46">
        <v>20000</v>
      </c>
      <c r="O116" s="46"/>
      <c r="P116" s="46"/>
      <c r="Q116" s="46"/>
      <c r="R116" s="46"/>
      <c r="S116" s="46"/>
      <c r="T116" s="46"/>
      <c r="U116" s="46"/>
      <c r="V116" s="46"/>
      <c r="W116" s="46"/>
    </row>
    <row r="117" ht="32.9" customHeight="1" spans="1:23">
      <c r="A117" s="27" t="s">
        <v>314</v>
      </c>
      <c r="B117" s="148" t="s">
        <v>376</v>
      </c>
      <c r="C117" s="27" t="s">
        <v>364</v>
      </c>
      <c r="D117" s="27" t="s">
        <v>69</v>
      </c>
      <c r="E117" s="27" t="s">
        <v>89</v>
      </c>
      <c r="F117" s="27" t="s">
        <v>288</v>
      </c>
      <c r="G117" s="27" t="s">
        <v>216</v>
      </c>
      <c r="H117" s="27" t="s">
        <v>217</v>
      </c>
      <c r="I117" s="46">
        <v>20000</v>
      </c>
      <c r="J117" s="46"/>
      <c r="K117" s="46"/>
      <c r="L117" s="46"/>
      <c r="M117" s="46"/>
      <c r="N117" s="46">
        <v>20000</v>
      </c>
      <c r="O117" s="46"/>
      <c r="P117" s="46"/>
      <c r="Q117" s="46"/>
      <c r="R117" s="46"/>
      <c r="S117" s="46"/>
      <c r="T117" s="46"/>
      <c r="U117" s="46"/>
      <c r="V117" s="46"/>
      <c r="W117" s="46"/>
    </row>
    <row r="118" ht="32.9" customHeight="1" spans="1:23">
      <c r="A118" s="27"/>
      <c r="B118" s="27"/>
      <c r="C118" s="27" t="s">
        <v>364</v>
      </c>
      <c r="D118" s="27"/>
      <c r="E118" s="27"/>
      <c r="F118" s="27"/>
      <c r="G118" s="27"/>
      <c r="H118" s="27"/>
      <c r="I118" s="46">
        <v>118453</v>
      </c>
      <c r="J118" s="46"/>
      <c r="K118" s="46"/>
      <c r="L118" s="46"/>
      <c r="M118" s="46"/>
      <c r="N118" s="46">
        <v>118453</v>
      </c>
      <c r="O118" s="46"/>
      <c r="P118" s="46"/>
      <c r="Q118" s="46"/>
      <c r="R118" s="46"/>
      <c r="S118" s="46"/>
      <c r="T118" s="46"/>
      <c r="U118" s="46"/>
      <c r="V118" s="46"/>
      <c r="W118" s="46"/>
    </row>
    <row r="119" ht="32.9" customHeight="1" spans="1:23">
      <c r="A119" s="27" t="s">
        <v>314</v>
      </c>
      <c r="B119" s="148" t="s">
        <v>377</v>
      </c>
      <c r="C119" s="27" t="s">
        <v>364</v>
      </c>
      <c r="D119" s="27" t="s">
        <v>69</v>
      </c>
      <c r="E119" s="27" t="s">
        <v>89</v>
      </c>
      <c r="F119" s="27" t="s">
        <v>288</v>
      </c>
      <c r="G119" s="27" t="s">
        <v>216</v>
      </c>
      <c r="H119" s="27" t="s">
        <v>217</v>
      </c>
      <c r="I119" s="46">
        <v>118453</v>
      </c>
      <c r="J119" s="46"/>
      <c r="K119" s="46"/>
      <c r="L119" s="46"/>
      <c r="M119" s="46"/>
      <c r="N119" s="46">
        <v>118453</v>
      </c>
      <c r="O119" s="46"/>
      <c r="P119" s="46"/>
      <c r="Q119" s="46"/>
      <c r="R119" s="46"/>
      <c r="S119" s="46"/>
      <c r="T119" s="46"/>
      <c r="U119" s="46"/>
      <c r="V119" s="46"/>
      <c r="W119" s="46"/>
    </row>
    <row r="120" ht="32.9" customHeight="1" spans="1:23">
      <c r="A120" s="27"/>
      <c r="B120" s="27"/>
      <c r="C120" s="27" t="s">
        <v>364</v>
      </c>
      <c r="D120" s="27"/>
      <c r="E120" s="27"/>
      <c r="F120" s="27"/>
      <c r="G120" s="27"/>
      <c r="H120" s="27"/>
      <c r="I120" s="46">
        <v>5000</v>
      </c>
      <c r="J120" s="46"/>
      <c r="K120" s="46"/>
      <c r="L120" s="46"/>
      <c r="M120" s="46"/>
      <c r="N120" s="46">
        <v>5000</v>
      </c>
      <c r="O120" s="46"/>
      <c r="P120" s="46"/>
      <c r="Q120" s="46"/>
      <c r="R120" s="46"/>
      <c r="S120" s="46"/>
      <c r="T120" s="46"/>
      <c r="U120" s="46"/>
      <c r="V120" s="46"/>
      <c r="W120" s="46"/>
    </row>
    <row r="121" ht="32.9" customHeight="1" spans="1:23">
      <c r="A121" s="27" t="s">
        <v>314</v>
      </c>
      <c r="B121" s="148" t="s">
        <v>378</v>
      </c>
      <c r="C121" s="27" t="s">
        <v>364</v>
      </c>
      <c r="D121" s="27" t="s">
        <v>69</v>
      </c>
      <c r="E121" s="27" t="s">
        <v>89</v>
      </c>
      <c r="F121" s="27" t="s">
        <v>288</v>
      </c>
      <c r="G121" s="27" t="s">
        <v>216</v>
      </c>
      <c r="H121" s="27" t="s">
        <v>217</v>
      </c>
      <c r="I121" s="46">
        <v>5000</v>
      </c>
      <c r="J121" s="46"/>
      <c r="K121" s="46"/>
      <c r="L121" s="46"/>
      <c r="M121" s="46"/>
      <c r="N121" s="46">
        <v>5000</v>
      </c>
      <c r="O121" s="46"/>
      <c r="P121" s="46"/>
      <c r="Q121" s="46"/>
      <c r="R121" s="46"/>
      <c r="S121" s="46"/>
      <c r="T121" s="46"/>
      <c r="U121" s="46"/>
      <c r="V121" s="46"/>
      <c r="W121" s="46"/>
    </row>
    <row r="122" ht="32.9" customHeight="1" spans="1:23">
      <c r="A122" s="27"/>
      <c r="B122" s="27"/>
      <c r="C122" s="27" t="s">
        <v>364</v>
      </c>
      <c r="D122" s="27"/>
      <c r="E122" s="27"/>
      <c r="F122" s="27"/>
      <c r="G122" s="27"/>
      <c r="H122" s="27"/>
      <c r="I122" s="46">
        <v>10000</v>
      </c>
      <c r="J122" s="46"/>
      <c r="K122" s="46"/>
      <c r="L122" s="46"/>
      <c r="M122" s="46"/>
      <c r="N122" s="46">
        <v>10000</v>
      </c>
      <c r="O122" s="46"/>
      <c r="P122" s="46"/>
      <c r="Q122" s="46"/>
      <c r="R122" s="46"/>
      <c r="S122" s="46"/>
      <c r="T122" s="46"/>
      <c r="U122" s="46"/>
      <c r="V122" s="46"/>
      <c r="W122" s="46"/>
    </row>
    <row r="123" ht="32.9" customHeight="1" spans="1:23">
      <c r="A123" s="27" t="s">
        <v>314</v>
      </c>
      <c r="B123" s="148" t="s">
        <v>379</v>
      </c>
      <c r="C123" s="27" t="s">
        <v>364</v>
      </c>
      <c r="D123" s="27" t="s">
        <v>69</v>
      </c>
      <c r="E123" s="27" t="s">
        <v>89</v>
      </c>
      <c r="F123" s="27" t="s">
        <v>288</v>
      </c>
      <c r="G123" s="27" t="s">
        <v>216</v>
      </c>
      <c r="H123" s="27" t="s">
        <v>217</v>
      </c>
      <c r="I123" s="46">
        <v>10000</v>
      </c>
      <c r="J123" s="46"/>
      <c r="K123" s="46"/>
      <c r="L123" s="46"/>
      <c r="M123" s="46"/>
      <c r="N123" s="46">
        <v>10000</v>
      </c>
      <c r="O123" s="46"/>
      <c r="P123" s="46"/>
      <c r="Q123" s="46"/>
      <c r="R123" s="46"/>
      <c r="S123" s="46"/>
      <c r="T123" s="46"/>
      <c r="U123" s="46"/>
      <c r="V123" s="46"/>
      <c r="W123" s="46"/>
    </row>
    <row r="124" ht="32.9" customHeight="1" spans="1:23">
      <c r="A124" s="27"/>
      <c r="B124" s="27"/>
      <c r="C124" s="27" t="s">
        <v>380</v>
      </c>
      <c r="D124" s="27"/>
      <c r="E124" s="27"/>
      <c r="F124" s="27"/>
      <c r="G124" s="27"/>
      <c r="H124" s="27"/>
      <c r="I124" s="46">
        <v>2140000</v>
      </c>
      <c r="J124" s="46"/>
      <c r="K124" s="46"/>
      <c r="L124" s="46"/>
      <c r="M124" s="46"/>
      <c r="N124" s="46">
        <v>2140000</v>
      </c>
      <c r="O124" s="46"/>
      <c r="P124" s="46"/>
      <c r="Q124" s="46"/>
      <c r="R124" s="46"/>
      <c r="S124" s="46"/>
      <c r="T124" s="46"/>
      <c r="U124" s="46"/>
      <c r="V124" s="46"/>
      <c r="W124" s="46"/>
    </row>
    <row r="125" ht="32.9" customHeight="1" spans="1:23">
      <c r="A125" s="27" t="s">
        <v>314</v>
      </c>
      <c r="B125" s="148" t="s">
        <v>381</v>
      </c>
      <c r="C125" s="27" t="s">
        <v>380</v>
      </c>
      <c r="D125" s="27" t="s">
        <v>69</v>
      </c>
      <c r="E125" s="27" t="s">
        <v>93</v>
      </c>
      <c r="F125" s="27" t="s">
        <v>382</v>
      </c>
      <c r="G125" s="27" t="s">
        <v>216</v>
      </c>
      <c r="H125" s="27" t="s">
        <v>217</v>
      </c>
      <c r="I125" s="46">
        <v>2140000</v>
      </c>
      <c r="J125" s="46"/>
      <c r="K125" s="46"/>
      <c r="L125" s="46"/>
      <c r="M125" s="46"/>
      <c r="N125" s="46">
        <v>2140000</v>
      </c>
      <c r="O125" s="46"/>
      <c r="P125" s="46"/>
      <c r="Q125" s="46"/>
      <c r="R125" s="46"/>
      <c r="S125" s="46"/>
      <c r="T125" s="46"/>
      <c r="U125" s="46"/>
      <c r="V125" s="46"/>
      <c r="W125" s="46"/>
    </row>
    <row r="126" ht="32.9" customHeight="1" spans="1:23">
      <c r="A126" s="27"/>
      <c r="B126" s="27"/>
      <c r="C126" s="27" t="s">
        <v>383</v>
      </c>
      <c r="D126" s="27"/>
      <c r="E126" s="27"/>
      <c r="F126" s="27"/>
      <c r="G126" s="27"/>
      <c r="H126" s="27"/>
      <c r="I126" s="46">
        <v>700000</v>
      </c>
      <c r="J126" s="46"/>
      <c r="K126" s="46"/>
      <c r="L126" s="46"/>
      <c r="M126" s="46"/>
      <c r="N126" s="46">
        <v>700000</v>
      </c>
      <c r="O126" s="46"/>
      <c r="P126" s="46"/>
      <c r="Q126" s="46"/>
      <c r="R126" s="46"/>
      <c r="S126" s="46"/>
      <c r="T126" s="46"/>
      <c r="U126" s="46"/>
      <c r="V126" s="46"/>
      <c r="W126" s="46"/>
    </row>
    <row r="127" ht="32.9" customHeight="1" spans="1:23">
      <c r="A127" s="27" t="s">
        <v>314</v>
      </c>
      <c r="B127" s="148" t="s">
        <v>384</v>
      </c>
      <c r="C127" s="27" t="s">
        <v>383</v>
      </c>
      <c r="D127" s="27" t="s">
        <v>69</v>
      </c>
      <c r="E127" s="27" t="s">
        <v>89</v>
      </c>
      <c r="F127" s="27" t="s">
        <v>288</v>
      </c>
      <c r="G127" s="27" t="s">
        <v>216</v>
      </c>
      <c r="H127" s="27" t="s">
        <v>217</v>
      </c>
      <c r="I127" s="46">
        <v>150000</v>
      </c>
      <c r="J127" s="46"/>
      <c r="K127" s="46"/>
      <c r="L127" s="46"/>
      <c r="M127" s="46"/>
      <c r="N127" s="46">
        <v>150000</v>
      </c>
      <c r="O127" s="46"/>
      <c r="P127" s="46"/>
      <c r="Q127" s="46"/>
      <c r="R127" s="46"/>
      <c r="S127" s="46"/>
      <c r="T127" s="46"/>
      <c r="U127" s="46"/>
      <c r="V127" s="46"/>
      <c r="W127" s="46"/>
    </row>
    <row r="128" ht="32.9" customHeight="1" spans="1:23">
      <c r="A128" s="27" t="s">
        <v>314</v>
      </c>
      <c r="B128" s="148" t="s">
        <v>384</v>
      </c>
      <c r="C128" s="27" t="s">
        <v>383</v>
      </c>
      <c r="D128" s="27" t="s">
        <v>69</v>
      </c>
      <c r="E128" s="27" t="s">
        <v>93</v>
      </c>
      <c r="F128" s="27" t="s">
        <v>382</v>
      </c>
      <c r="G128" s="27" t="s">
        <v>216</v>
      </c>
      <c r="H128" s="27" t="s">
        <v>217</v>
      </c>
      <c r="I128" s="46">
        <v>550000</v>
      </c>
      <c r="J128" s="46"/>
      <c r="K128" s="46"/>
      <c r="L128" s="46"/>
      <c r="M128" s="46"/>
      <c r="N128" s="46">
        <v>550000</v>
      </c>
      <c r="O128" s="46"/>
      <c r="P128" s="46"/>
      <c r="Q128" s="46"/>
      <c r="R128" s="46"/>
      <c r="S128" s="46"/>
      <c r="T128" s="46"/>
      <c r="U128" s="46"/>
      <c r="V128" s="46"/>
      <c r="W128" s="46"/>
    </row>
    <row r="129" ht="32.9" customHeight="1" spans="1:23">
      <c r="A129" s="27"/>
      <c r="B129" s="27"/>
      <c r="C129" s="27" t="s">
        <v>385</v>
      </c>
      <c r="D129" s="27"/>
      <c r="E129" s="27"/>
      <c r="F129" s="27"/>
      <c r="G129" s="27"/>
      <c r="H129" s="27"/>
      <c r="I129" s="46">
        <v>2550000</v>
      </c>
      <c r="J129" s="46"/>
      <c r="K129" s="46"/>
      <c r="L129" s="46"/>
      <c r="M129" s="46"/>
      <c r="N129" s="46"/>
      <c r="O129" s="46">
        <v>2550000</v>
      </c>
      <c r="P129" s="46"/>
      <c r="Q129" s="46"/>
      <c r="R129" s="46"/>
      <c r="S129" s="46"/>
      <c r="T129" s="46"/>
      <c r="U129" s="46"/>
      <c r="V129" s="46"/>
      <c r="W129" s="46"/>
    </row>
    <row r="130" ht="32.9" customHeight="1" spans="1:23">
      <c r="A130" s="27" t="s">
        <v>314</v>
      </c>
      <c r="B130" s="148" t="s">
        <v>386</v>
      </c>
      <c r="C130" s="27" t="s">
        <v>385</v>
      </c>
      <c r="D130" s="27" t="s">
        <v>69</v>
      </c>
      <c r="E130" s="27" t="s">
        <v>113</v>
      </c>
      <c r="F130" s="27" t="s">
        <v>328</v>
      </c>
      <c r="G130" s="27" t="s">
        <v>214</v>
      </c>
      <c r="H130" s="27" t="s">
        <v>215</v>
      </c>
      <c r="I130" s="46">
        <v>2550000</v>
      </c>
      <c r="J130" s="46"/>
      <c r="K130" s="46"/>
      <c r="L130" s="46"/>
      <c r="M130" s="46"/>
      <c r="N130" s="46"/>
      <c r="O130" s="46">
        <v>2550000</v>
      </c>
      <c r="P130" s="46"/>
      <c r="Q130" s="46"/>
      <c r="R130" s="46"/>
      <c r="S130" s="46"/>
      <c r="T130" s="46"/>
      <c r="U130" s="46"/>
      <c r="V130" s="46"/>
      <c r="W130" s="46"/>
    </row>
    <row r="131" ht="32.9" customHeight="1" spans="1:23">
      <c r="A131" s="27"/>
      <c r="B131" s="27"/>
      <c r="C131" s="27" t="s">
        <v>387</v>
      </c>
      <c r="D131" s="27"/>
      <c r="E131" s="27"/>
      <c r="F131" s="27"/>
      <c r="G131" s="27"/>
      <c r="H131" s="27"/>
      <c r="I131" s="46">
        <v>500000</v>
      </c>
      <c r="J131" s="46"/>
      <c r="K131" s="46"/>
      <c r="L131" s="46"/>
      <c r="M131" s="46"/>
      <c r="N131" s="46"/>
      <c r="O131" s="46"/>
      <c r="P131" s="46"/>
      <c r="Q131" s="46"/>
      <c r="R131" s="46">
        <v>500000</v>
      </c>
      <c r="S131" s="46"/>
      <c r="T131" s="46"/>
      <c r="U131" s="46"/>
      <c r="V131" s="46"/>
      <c r="W131" s="46">
        <v>500000</v>
      </c>
    </row>
    <row r="132" ht="32.9" customHeight="1" spans="1:23">
      <c r="A132" s="27" t="s">
        <v>314</v>
      </c>
      <c r="B132" s="148" t="s">
        <v>388</v>
      </c>
      <c r="C132" s="27" t="s">
        <v>387</v>
      </c>
      <c r="D132" s="27" t="s">
        <v>69</v>
      </c>
      <c r="E132" s="27" t="s">
        <v>89</v>
      </c>
      <c r="F132" s="27" t="s">
        <v>288</v>
      </c>
      <c r="G132" s="27" t="s">
        <v>270</v>
      </c>
      <c r="H132" s="27" t="s">
        <v>271</v>
      </c>
      <c r="I132" s="46">
        <v>250000</v>
      </c>
      <c r="J132" s="46"/>
      <c r="K132" s="46"/>
      <c r="L132" s="46"/>
      <c r="M132" s="46"/>
      <c r="N132" s="46"/>
      <c r="O132" s="46"/>
      <c r="P132" s="46"/>
      <c r="Q132" s="46"/>
      <c r="R132" s="46">
        <v>250000</v>
      </c>
      <c r="S132" s="46"/>
      <c r="T132" s="46"/>
      <c r="U132" s="46"/>
      <c r="V132" s="46"/>
      <c r="W132" s="46">
        <v>250000</v>
      </c>
    </row>
    <row r="133" ht="32.9" customHeight="1" spans="1:23">
      <c r="A133" s="27" t="s">
        <v>314</v>
      </c>
      <c r="B133" s="148" t="s">
        <v>388</v>
      </c>
      <c r="C133" s="27" t="s">
        <v>387</v>
      </c>
      <c r="D133" s="27" t="s">
        <v>69</v>
      </c>
      <c r="E133" s="27" t="s">
        <v>89</v>
      </c>
      <c r="F133" s="27" t="s">
        <v>288</v>
      </c>
      <c r="G133" s="27" t="s">
        <v>216</v>
      </c>
      <c r="H133" s="27" t="s">
        <v>217</v>
      </c>
      <c r="I133" s="46">
        <v>250000</v>
      </c>
      <c r="J133" s="46"/>
      <c r="K133" s="46"/>
      <c r="L133" s="46"/>
      <c r="M133" s="46"/>
      <c r="N133" s="46"/>
      <c r="O133" s="46"/>
      <c r="P133" s="46"/>
      <c r="Q133" s="46"/>
      <c r="R133" s="46">
        <v>250000</v>
      </c>
      <c r="S133" s="46"/>
      <c r="T133" s="46"/>
      <c r="U133" s="46"/>
      <c r="V133" s="46"/>
      <c r="W133" s="46">
        <v>250000</v>
      </c>
    </row>
    <row r="134" ht="32.9" customHeight="1" spans="1:23">
      <c r="A134" s="27"/>
      <c r="B134" s="27"/>
      <c r="C134" s="27" t="s">
        <v>389</v>
      </c>
      <c r="D134" s="27"/>
      <c r="E134" s="27"/>
      <c r="F134" s="27"/>
      <c r="G134" s="27"/>
      <c r="H134" s="27"/>
      <c r="I134" s="46">
        <v>1500000</v>
      </c>
      <c r="J134" s="46"/>
      <c r="K134" s="46"/>
      <c r="L134" s="46"/>
      <c r="M134" s="46"/>
      <c r="N134" s="46"/>
      <c r="O134" s="46"/>
      <c r="P134" s="46"/>
      <c r="Q134" s="46"/>
      <c r="R134" s="46">
        <v>1500000</v>
      </c>
      <c r="S134" s="46"/>
      <c r="T134" s="46"/>
      <c r="U134" s="46"/>
      <c r="V134" s="46"/>
      <c r="W134" s="46">
        <v>1500000</v>
      </c>
    </row>
    <row r="135" ht="32.9" customHeight="1" spans="1:23">
      <c r="A135" s="27" t="s">
        <v>314</v>
      </c>
      <c r="B135" s="148" t="s">
        <v>390</v>
      </c>
      <c r="C135" s="27" t="s">
        <v>389</v>
      </c>
      <c r="D135" s="27" t="s">
        <v>69</v>
      </c>
      <c r="E135" s="27" t="s">
        <v>89</v>
      </c>
      <c r="F135" s="27" t="s">
        <v>288</v>
      </c>
      <c r="G135" s="27" t="s">
        <v>216</v>
      </c>
      <c r="H135" s="27" t="s">
        <v>217</v>
      </c>
      <c r="I135" s="46">
        <v>1500000</v>
      </c>
      <c r="J135" s="46"/>
      <c r="K135" s="46"/>
      <c r="L135" s="46"/>
      <c r="M135" s="46"/>
      <c r="N135" s="46"/>
      <c r="O135" s="46"/>
      <c r="P135" s="46"/>
      <c r="Q135" s="46"/>
      <c r="R135" s="46">
        <v>1500000</v>
      </c>
      <c r="S135" s="46"/>
      <c r="T135" s="46"/>
      <c r="U135" s="46"/>
      <c r="V135" s="46"/>
      <c r="W135" s="46">
        <v>1500000</v>
      </c>
    </row>
    <row r="136" ht="32.9" customHeight="1" spans="1:23">
      <c r="A136" s="27"/>
      <c r="B136" s="27"/>
      <c r="C136" s="27" t="s">
        <v>391</v>
      </c>
      <c r="D136" s="27"/>
      <c r="E136" s="27"/>
      <c r="F136" s="27"/>
      <c r="G136" s="27"/>
      <c r="H136" s="27"/>
      <c r="I136" s="46">
        <v>500000</v>
      </c>
      <c r="J136" s="46"/>
      <c r="K136" s="46"/>
      <c r="L136" s="46"/>
      <c r="M136" s="46"/>
      <c r="N136" s="46"/>
      <c r="O136" s="46"/>
      <c r="P136" s="46"/>
      <c r="Q136" s="46"/>
      <c r="R136" s="46">
        <v>500000</v>
      </c>
      <c r="S136" s="46"/>
      <c r="T136" s="46"/>
      <c r="U136" s="46"/>
      <c r="V136" s="46"/>
      <c r="W136" s="46">
        <v>500000</v>
      </c>
    </row>
    <row r="137" ht="32.9" customHeight="1" spans="1:23">
      <c r="A137" s="27" t="s">
        <v>314</v>
      </c>
      <c r="B137" s="148" t="s">
        <v>392</v>
      </c>
      <c r="C137" s="27" t="s">
        <v>391</v>
      </c>
      <c r="D137" s="27" t="s">
        <v>69</v>
      </c>
      <c r="E137" s="27" t="s">
        <v>89</v>
      </c>
      <c r="F137" s="27" t="s">
        <v>288</v>
      </c>
      <c r="G137" s="27" t="s">
        <v>170</v>
      </c>
      <c r="H137" s="27" t="s">
        <v>171</v>
      </c>
      <c r="I137" s="46">
        <v>260000</v>
      </c>
      <c r="J137" s="46"/>
      <c r="K137" s="46"/>
      <c r="L137" s="46"/>
      <c r="M137" s="46"/>
      <c r="N137" s="46"/>
      <c r="O137" s="46"/>
      <c r="P137" s="46"/>
      <c r="Q137" s="46"/>
      <c r="R137" s="46">
        <v>260000</v>
      </c>
      <c r="S137" s="46"/>
      <c r="T137" s="46"/>
      <c r="U137" s="46"/>
      <c r="V137" s="46"/>
      <c r="W137" s="46">
        <v>260000</v>
      </c>
    </row>
    <row r="138" ht="32.9" customHeight="1" spans="1:23">
      <c r="A138" s="27" t="s">
        <v>314</v>
      </c>
      <c r="B138" s="148" t="s">
        <v>392</v>
      </c>
      <c r="C138" s="27" t="s">
        <v>391</v>
      </c>
      <c r="D138" s="27" t="s">
        <v>69</v>
      </c>
      <c r="E138" s="27" t="s">
        <v>89</v>
      </c>
      <c r="F138" s="27" t="s">
        <v>288</v>
      </c>
      <c r="G138" s="27" t="s">
        <v>260</v>
      </c>
      <c r="H138" s="27" t="s">
        <v>259</v>
      </c>
      <c r="I138" s="46">
        <v>100000</v>
      </c>
      <c r="J138" s="46"/>
      <c r="K138" s="46"/>
      <c r="L138" s="46"/>
      <c r="M138" s="46"/>
      <c r="N138" s="46"/>
      <c r="O138" s="46"/>
      <c r="P138" s="46"/>
      <c r="Q138" s="46"/>
      <c r="R138" s="46">
        <v>100000</v>
      </c>
      <c r="S138" s="46"/>
      <c r="T138" s="46"/>
      <c r="U138" s="46"/>
      <c r="V138" s="46"/>
      <c r="W138" s="46">
        <v>100000</v>
      </c>
    </row>
    <row r="139" ht="32.9" customHeight="1" spans="1:23">
      <c r="A139" s="27" t="s">
        <v>314</v>
      </c>
      <c r="B139" s="148" t="s">
        <v>392</v>
      </c>
      <c r="C139" s="27" t="s">
        <v>391</v>
      </c>
      <c r="D139" s="27" t="s">
        <v>69</v>
      </c>
      <c r="E139" s="27" t="s">
        <v>89</v>
      </c>
      <c r="F139" s="27" t="s">
        <v>288</v>
      </c>
      <c r="G139" s="27" t="s">
        <v>216</v>
      </c>
      <c r="H139" s="27" t="s">
        <v>217</v>
      </c>
      <c r="I139" s="46">
        <v>140000</v>
      </c>
      <c r="J139" s="46"/>
      <c r="K139" s="46"/>
      <c r="L139" s="46"/>
      <c r="M139" s="46"/>
      <c r="N139" s="46"/>
      <c r="O139" s="46"/>
      <c r="P139" s="46"/>
      <c r="Q139" s="46"/>
      <c r="R139" s="46">
        <v>140000</v>
      </c>
      <c r="S139" s="46"/>
      <c r="T139" s="46"/>
      <c r="U139" s="46"/>
      <c r="V139" s="46"/>
      <c r="W139" s="46">
        <v>140000</v>
      </c>
    </row>
    <row r="140" ht="32.9" customHeight="1" spans="1:23">
      <c r="A140" s="27"/>
      <c r="B140" s="27"/>
      <c r="C140" s="27" t="s">
        <v>393</v>
      </c>
      <c r="D140" s="27"/>
      <c r="E140" s="27"/>
      <c r="F140" s="27"/>
      <c r="G140" s="27"/>
      <c r="H140" s="27"/>
      <c r="I140" s="46">
        <v>20000</v>
      </c>
      <c r="J140" s="46">
        <v>20000</v>
      </c>
      <c r="K140" s="46">
        <v>20000</v>
      </c>
      <c r="L140" s="46"/>
      <c r="M140" s="46"/>
      <c r="N140" s="46"/>
      <c r="O140" s="46"/>
      <c r="P140" s="46"/>
      <c r="Q140" s="46"/>
      <c r="R140" s="46"/>
      <c r="S140" s="46"/>
      <c r="T140" s="46"/>
      <c r="U140" s="46"/>
      <c r="V140" s="46"/>
      <c r="W140" s="46"/>
    </row>
    <row r="141" ht="32.9" customHeight="1" spans="1:23">
      <c r="A141" s="27" t="s">
        <v>314</v>
      </c>
      <c r="B141" s="148" t="s">
        <v>394</v>
      </c>
      <c r="C141" s="27" t="s">
        <v>393</v>
      </c>
      <c r="D141" s="27" t="s">
        <v>69</v>
      </c>
      <c r="E141" s="27" t="s">
        <v>89</v>
      </c>
      <c r="F141" s="27" t="s">
        <v>288</v>
      </c>
      <c r="G141" s="27" t="s">
        <v>260</v>
      </c>
      <c r="H141" s="27" t="s">
        <v>259</v>
      </c>
      <c r="I141" s="46">
        <v>2000</v>
      </c>
      <c r="J141" s="46">
        <v>2000</v>
      </c>
      <c r="K141" s="46">
        <v>2000</v>
      </c>
      <c r="L141" s="46"/>
      <c r="M141" s="46"/>
      <c r="N141" s="46"/>
      <c r="O141" s="46"/>
      <c r="P141" s="46"/>
      <c r="Q141" s="46"/>
      <c r="R141" s="46"/>
      <c r="S141" s="46"/>
      <c r="T141" s="46"/>
      <c r="U141" s="46"/>
      <c r="V141" s="46"/>
      <c r="W141" s="46"/>
    </row>
    <row r="142" ht="32.9" customHeight="1" spans="1:23">
      <c r="A142" s="27" t="s">
        <v>314</v>
      </c>
      <c r="B142" s="148" t="s">
        <v>394</v>
      </c>
      <c r="C142" s="27" t="s">
        <v>393</v>
      </c>
      <c r="D142" s="27" t="s">
        <v>69</v>
      </c>
      <c r="E142" s="27" t="s">
        <v>89</v>
      </c>
      <c r="F142" s="27" t="s">
        <v>288</v>
      </c>
      <c r="G142" s="27" t="s">
        <v>249</v>
      </c>
      <c r="H142" s="27" t="s">
        <v>250</v>
      </c>
      <c r="I142" s="46">
        <v>4000</v>
      </c>
      <c r="J142" s="46">
        <v>4000</v>
      </c>
      <c r="K142" s="46">
        <v>4000</v>
      </c>
      <c r="L142" s="46"/>
      <c r="M142" s="46"/>
      <c r="N142" s="46"/>
      <c r="O142" s="46"/>
      <c r="P142" s="46"/>
      <c r="Q142" s="46"/>
      <c r="R142" s="46"/>
      <c r="S142" s="46"/>
      <c r="T142" s="46"/>
      <c r="U142" s="46"/>
      <c r="V142" s="46"/>
      <c r="W142" s="46"/>
    </row>
    <row r="143" ht="32.9" customHeight="1" spans="1:23">
      <c r="A143" s="27" t="s">
        <v>314</v>
      </c>
      <c r="B143" s="148" t="s">
        <v>394</v>
      </c>
      <c r="C143" s="27" t="s">
        <v>393</v>
      </c>
      <c r="D143" s="27" t="s">
        <v>69</v>
      </c>
      <c r="E143" s="27" t="s">
        <v>89</v>
      </c>
      <c r="F143" s="27" t="s">
        <v>288</v>
      </c>
      <c r="G143" s="27" t="s">
        <v>216</v>
      </c>
      <c r="H143" s="27" t="s">
        <v>217</v>
      </c>
      <c r="I143" s="46">
        <v>14000</v>
      </c>
      <c r="J143" s="46">
        <v>14000</v>
      </c>
      <c r="K143" s="46">
        <v>14000</v>
      </c>
      <c r="L143" s="46"/>
      <c r="M143" s="46"/>
      <c r="N143" s="46"/>
      <c r="O143" s="46"/>
      <c r="P143" s="46"/>
      <c r="Q143" s="46"/>
      <c r="R143" s="46"/>
      <c r="S143" s="46"/>
      <c r="T143" s="46"/>
      <c r="U143" s="46"/>
      <c r="V143" s="46"/>
      <c r="W143" s="46"/>
    </row>
    <row r="144" ht="32.9" customHeight="1" spans="1:23">
      <c r="A144" s="27"/>
      <c r="B144" s="27"/>
      <c r="C144" s="27" t="s">
        <v>395</v>
      </c>
      <c r="D144" s="27"/>
      <c r="E144" s="27"/>
      <c r="F144" s="27"/>
      <c r="G144" s="27"/>
      <c r="H144" s="27"/>
      <c r="I144" s="46">
        <v>130000</v>
      </c>
      <c r="J144" s="46"/>
      <c r="K144" s="46"/>
      <c r="L144" s="46"/>
      <c r="M144" s="46"/>
      <c r="N144" s="46"/>
      <c r="O144" s="46"/>
      <c r="P144" s="46"/>
      <c r="Q144" s="46"/>
      <c r="R144" s="46">
        <v>130000</v>
      </c>
      <c r="S144" s="46"/>
      <c r="T144" s="46"/>
      <c r="U144" s="46"/>
      <c r="V144" s="46"/>
      <c r="W144" s="46">
        <v>130000</v>
      </c>
    </row>
    <row r="145" ht="32.9" customHeight="1" spans="1:23">
      <c r="A145" s="27" t="s">
        <v>314</v>
      </c>
      <c r="B145" s="148" t="s">
        <v>396</v>
      </c>
      <c r="C145" s="27" t="s">
        <v>395</v>
      </c>
      <c r="D145" s="27" t="s">
        <v>69</v>
      </c>
      <c r="E145" s="27" t="s">
        <v>88</v>
      </c>
      <c r="F145" s="27" t="s">
        <v>161</v>
      </c>
      <c r="G145" s="27" t="s">
        <v>216</v>
      </c>
      <c r="H145" s="27" t="s">
        <v>217</v>
      </c>
      <c r="I145" s="46">
        <v>130000</v>
      </c>
      <c r="J145" s="46"/>
      <c r="K145" s="46"/>
      <c r="L145" s="46"/>
      <c r="M145" s="46"/>
      <c r="N145" s="46"/>
      <c r="O145" s="46"/>
      <c r="P145" s="46"/>
      <c r="Q145" s="46"/>
      <c r="R145" s="46">
        <v>130000</v>
      </c>
      <c r="S145" s="46"/>
      <c r="T145" s="46"/>
      <c r="U145" s="46"/>
      <c r="V145" s="46"/>
      <c r="W145" s="46">
        <v>130000</v>
      </c>
    </row>
    <row r="146" ht="32.9" customHeight="1" spans="1:23">
      <c r="A146" s="27"/>
      <c r="B146" s="27"/>
      <c r="C146" s="27" t="s">
        <v>397</v>
      </c>
      <c r="D146" s="27"/>
      <c r="E146" s="27"/>
      <c r="F146" s="27"/>
      <c r="G146" s="27"/>
      <c r="H146" s="27"/>
      <c r="I146" s="46">
        <v>18000</v>
      </c>
      <c r="J146" s="46"/>
      <c r="K146" s="46"/>
      <c r="L146" s="46"/>
      <c r="M146" s="46"/>
      <c r="N146" s="46"/>
      <c r="O146" s="46"/>
      <c r="P146" s="46"/>
      <c r="Q146" s="46"/>
      <c r="R146" s="46">
        <v>18000</v>
      </c>
      <c r="S146" s="46"/>
      <c r="T146" s="46"/>
      <c r="U146" s="46"/>
      <c r="V146" s="46"/>
      <c r="W146" s="46">
        <v>18000</v>
      </c>
    </row>
    <row r="147" ht="32.9" customHeight="1" spans="1:23">
      <c r="A147" s="27" t="s">
        <v>314</v>
      </c>
      <c r="B147" s="148" t="s">
        <v>398</v>
      </c>
      <c r="C147" s="27" t="s">
        <v>397</v>
      </c>
      <c r="D147" s="27" t="s">
        <v>69</v>
      </c>
      <c r="E147" s="27" t="s">
        <v>89</v>
      </c>
      <c r="F147" s="27" t="s">
        <v>288</v>
      </c>
      <c r="G147" s="27" t="s">
        <v>214</v>
      </c>
      <c r="H147" s="27" t="s">
        <v>215</v>
      </c>
      <c r="I147" s="46">
        <v>18000</v>
      </c>
      <c r="J147" s="46"/>
      <c r="K147" s="46"/>
      <c r="L147" s="46"/>
      <c r="M147" s="46"/>
      <c r="N147" s="46"/>
      <c r="O147" s="46"/>
      <c r="P147" s="46"/>
      <c r="Q147" s="46"/>
      <c r="R147" s="46">
        <v>18000</v>
      </c>
      <c r="S147" s="46"/>
      <c r="T147" s="46"/>
      <c r="U147" s="46"/>
      <c r="V147" s="46"/>
      <c r="W147" s="46">
        <v>18000</v>
      </c>
    </row>
    <row r="148" ht="18.75" customHeight="1" spans="1:23">
      <c r="A148" s="47" t="s">
        <v>399</v>
      </c>
      <c r="B148" s="48"/>
      <c r="C148" s="48"/>
      <c r="D148" s="48"/>
      <c r="E148" s="48"/>
      <c r="F148" s="48"/>
      <c r="G148" s="48"/>
      <c r="H148" s="49"/>
      <c r="I148" s="46">
        <v>22021848.25</v>
      </c>
      <c r="J148" s="46">
        <v>2552180.7</v>
      </c>
      <c r="K148" s="46">
        <v>2552180.7</v>
      </c>
      <c r="L148" s="46"/>
      <c r="M148" s="46"/>
      <c r="N148" s="46">
        <v>6721667.55</v>
      </c>
      <c r="O148" s="46">
        <v>5000000</v>
      </c>
      <c r="P148" s="46"/>
      <c r="Q148" s="46"/>
      <c r="R148" s="46">
        <v>7748000</v>
      </c>
      <c r="S148" s="46">
        <v>600000</v>
      </c>
      <c r="T148" s="46"/>
      <c r="U148" s="46"/>
      <c r="V148" s="46"/>
      <c r="W148" s="46">
        <v>7148000</v>
      </c>
    </row>
  </sheetData>
  <mergeCells count="28">
    <mergeCell ref="A2:W2"/>
    <mergeCell ref="A3:I3"/>
    <mergeCell ref="J4:M4"/>
    <mergeCell ref="N4:P4"/>
    <mergeCell ref="R4:W4"/>
    <mergeCell ref="J5:K5"/>
    <mergeCell ref="A148:H148"/>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137"/>
  <sheetViews>
    <sheetView showZeros="0" workbookViewId="0">
      <selection activeCell="A1" sqref="A1"/>
    </sheetView>
  </sheetViews>
  <sheetFormatPr defaultColWidth="9.14166666666667" defaultRowHeight="12" customHeight="1"/>
  <cols>
    <col min="1" max="1" width="34.2833333333333"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27.45" customWidth="1"/>
  </cols>
  <sheetData>
    <row r="1" customHeight="1" spans="10:10">
      <c r="J1" s="144" t="s">
        <v>400</v>
      </c>
    </row>
    <row r="2" ht="28.5" customHeight="1" spans="1:10">
      <c r="A2" s="142" t="s">
        <v>401</v>
      </c>
      <c r="B2" s="33"/>
      <c r="C2" s="33"/>
      <c r="D2" s="33"/>
      <c r="E2" s="33"/>
      <c r="F2" s="101"/>
      <c r="G2" s="33"/>
      <c r="H2" s="101"/>
      <c r="I2" s="101"/>
      <c r="J2" s="33"/>
    </row>
    <row r="3" ht="15" customHeight="1" spans="1:1">
      <c r="A3" s="5" t="str">
        <f>"单位名称："&amp;"玉溪市聂耳文化中心"</f>
        <v>单位名称：玉溪市聂耳文化中心</v>
      </c>
    </row>
    <row r="4" ht="14.25" customHeight="1" spans="1:10">
      <c r="A4" s="68" t="s">
        <v>402</v>
      </c>
      <c r="B4" s="68" t="s">
        <v>403</v>
      </c>
      <c r="C4" s="68" t="s">
        <v>404</v>
      </c>
      <c r="D4" s="68" t="s">
        <v>405</v>
      </c>
      <c r="E4" s="68" t="s">
        <v>406</v>
      </c>
      <c r="F4" s="55" t="s">
        <v>407</v>
      </c>
      <c r="G4" s="68" t="s">
        <v>408</v>
      </c>
      <c r="H4" s="55" t="s">
        <v>409</v>
      </c>
      <c r="I4" s="55" t="s">
        <v>410</v>
      </c>
      <c r="J4" s="68" t="s">
        <v>411</v>
      </c>
    </row>
    <row r="5" ht="14.25" customHeight="1" spans="1:10">
      <c r="A5" s="68">
        <v>1</v>
      </c>
      <c r="B5" s="68">
        <v>2</v>
      </c>
      <c r="C5" s="68">
        <v>3</v>
      </c>
      <c r="D5" s="68">
        <v>4</v>
      </c>
      <c r="E5" s="68">
        <v>5</v>
      </c>
      <c r="F5" s="55">
        <v>6</v>
      </c>
      <c r="G5" s="68">
        <v>7</v>
      </c>
      <c r="H5" s="55">
        <v>8</v>
      </c>
      <c r="I5" s="55">
        <v>9</v>
      </c>
      <c r="J5" s="68">
        <v>10</v>
      </c>
    </row>
    <row r="6" ht="15" customHeight="1" spans="1:10">
      <c r="A6" s="27" t="s">
        <v>64</v>
      </c>
      <c r="B6" s="69"/>
      <c r="C6" s="69"/>
      <c r="D6" s="69"/>
      <c r="E6" s="70"/>
      <c r="F6" s="71"/>
      <c r="G6" s="70"/>
      <c r="H6" s="71"/>
      <c r="I6" s="71"/>
      <c r="J6" s="70"/>
    </row>
    <row r="7" ht="33.75" customHeight="1" spans="1:10">
      <c r="A7" s="143" t="s">
        <v>64</v>
      </c>
      <c r="B7" s="27"/>
      <c r="C7" s="27"/>
      <c r="D7" s="27"/>
      <c r="E7" s="27"/>
      <c r="F7" s="27"/>
      <c r="G7" s="44"/>
      <c r="H7" s="27"/>
      <c r="I7" s="27"/>
      <c r="J7" s="27"/>
    </row>
    <row r="8" ht="33.75" customHeight="1" spans="1:10">
      <c r="A8" s="27" t="s">
        <v>316</v>
      </c>
      <c r="B8" s="27" t="s">
        <v>412</v>
      </c>
      <c r="C8" s="27" t="s">
        <v>413</v>
      </c>
      <c r="D8" s="27" t="s">
        <v>414</v>
      </c>
      <c r="E8" s="27" t="s">
        <v>415</v>
      </c>
      <c r="F8" s="27" t="s">
        <v>416</v>
      </c>
      <c r="G8" s="44" t="s">
        <v>50</v>
      </c>
      <c r="H8" s="27" t="s">
        <v>417</v>
      </c>
      <c r="I8" s="27" t="s">
        <v>418</v>
      </c>
      <c r="J8" s="27" t="s">
        <v>419</v>
      </c>
    </row>
    <row r="9" ht="33.75" customHeight="1" spans="1:10">
      <c r="A9" s="27" t="s">
        <v>316</v>
      </c>
      <c r="B9" s="27" t="s">
        <v>412</v>
      </c>
      <c r="C9" s="27" t="s">
        <v>413</v>
      </c>
      <c r="D9" s="27" t="s">
        <v>414</v>
      </c>
      <c r="E9" s="27" t="s">
        <v>420</v>
      </c>
      <c r="F9" s="27" t="s">
        <v>421</v>
      </c>
      <c r="G9" s="44" t="s">
        <v>45</v>
      </c>
      <c r="H9" s="27" t="s">
        <v>417</v>
      </c>
      <c r="I9" s="27" t="s">
        <v>418</v>
      </c>
      <c r="J9" s="27" t="s">
        <v>422</v>
      </c>
    </row>
    <row r="10" ht="33.75" customHeight="1" spans="1:10">
      <c r="A10" s="27" t="s">
        <v>316</v>
      </c>
      <c r="B10" s="27" t="s">
        <v>412</v>
      </c>
      <c r="C10" s="27" t="s">
        <v>413</v>
      </c>
      <c r="D10" s="27" t="s">
        <v>414</v>
      </c>
      <c r="E10" s="27" t="s">
        <v>423</v>
      </c>
      <c r="F10" s="27" t="s">
        <v>421</v>
      </c>
      <c r="G10" s="44" t="s">
        <v>45</v>
      </c>
      <c r="H10" s="27" t="s">
        <v>417</v>
      </c>
      <c r="I10" s="27" t="s">
        <v>418</v>
      </c>
      <c r="J10" s="27" t="s">
        <v>424</v>
      </c>
    </row>
    <row r="11" ht="33.75" customHeight="1" spans="1:10">
      <c r="A11" s="27" t="s">
        <v>316</v>
      </c>
      <c r="B11" s="27" t="s">
        <v>412</v>
      </c>
      <c r="C11" s="27" t="s">
        <v>413</v>
      </c>
      <c r="D11" s="27" t="s">
        <v>425</v>
      </c>
      <c r="E11" s="27" t="s">
        <v>426</v>
      </c>
      <c r="F11" s="27" t="s">
        <v>427</v>
      </c>
      <c r="G11" s="44" t="s">
        <v>428</v>
      </c>
      <c r="H11" s="27" t="s">
        <v>429</v>
      </c>
      <c r="I11" s="27" t="s">
        <v>418</v>
      </c>
      <c r="J11" s="27" t="s">
        <v>430</v>
      </c>
    </row>
    <row r="12" ht="33.75" customHeight="1" spans="1:10">
      <c r="A12" s="27" t="s">
        <v>316</v>
      </c>
      <c r="B12" s="27" t="s">
        <v>412</v>
      </c>
      <c r="C12" s="27" t="s">
        <v>413</v>
      </c>
      <c r="D12" s="27" t="s">
        <v>425</v>
      </c>
      <c r="E12" s="27" t="s">
        <v>431</v>
      </c>
      <c r="F12" s="27" t="s">
        <v>421</v>
      </c>
      <c r="G12" s="44" t="s">
        <v>45</v>
      </c>
      <c r="H12" s="27" t="s">
        <v>417</v>
      </c>
      <c r="I12" s="27" t="s">
        <v>418</v>
      </c>
      <c r="J12" s="27" t="s">
        <v>432</v>
      </c>
    </row>
    <row r="13" ht="33.75" customHeight="1" spans="1:10">
      <c r="A13" s="27" t="s">
        <v>316</v>
      </c>
      <c r="B13" s="27" t="s">
        <v>412</v>
      </c>
      <c r="C13" s="27" t="s">
        <v>413</v>
      </c>
      <c r="D13" s="27" t="s">
        <v>433</v>
      </c>
      <c r="E13" s="27" t="s">
        <v>434</v>
      </c>
      <c r="F13" s="27" t="s">
        <v>421</v>
      </c>
      <c r="G13" s="44" t="s">
        <v>435</v>
      </c>
      <c r="H13" s="27" t="s">
        <v>436</v>
      </c>
      <c r="I13" s="27" t="s">
        <v>418</v>
      </c>
      <c r="J13" s="27" t="s">
        <v>437</v>
      </c>
    </row>
    <row r="14" ht="33.75" customHeight="1" spans="1:10">
      <c r="A14" s="27" t="s">
        <v>316</v>
      </c>
      <c r="B14" s="27" t="s">
        <v>412</v>
      </c>
      <c r="C14" s="27" t="s">
        <v>438</v>
      </c>
      <c r="D14" s="27" t="s">
        <v>439</v>
      </c>
      <c r="E14" s="27" t="s">
        <v>440</v>
      </c>
      <c r="F14" s="27" t="s">
        <v>421</v>
      </c>
      <c r="G14" s="44" t="s">
        <v>45</v>
      </c>
      <c r="H14" s="27" t="s">
        <v>441</v>
      </c>
      <c r="I14" s="27" t="s">
        <v>442</v>
      </c>
      <c r="J14" s="27" t="s">
        <v>443</v>
      </c>
    </row>
    <row r="15" ht="33.75" customHeight="1" spans="1:10">
      <c r="A15" s="27" t="s">
        <v>316</v>
      </c>
      <c r="B15" s="27" t="s">
        <v>412</v>
      </c>
      <c r="C15" s="27" t="s">
        <v>438</v>
      </c>
      <c r="D15" s="27" t="s">
        <v>439</v>
      </c>
      <c r="E15" s="27" t="s">
        <v>444</v>
      </c>
      <c r="F15" s="27" t="s">
        <v>421</v>
      </c>
      <c r="G15" s="44" t="s">
        <v>445</v>
      </c>
      <c r="H15" s="27" t="s">
        <v>446</v>
      </c>
      <c r="I15" s="27" t="s">
        <v>418</v>
      </c>
      <c r="J15" s="27" t="s">
        <v>447</v>
      </c>
    </row>
    <row r="16" ht="33.75" customHeight="1" spans="1:10">
      <c r="A16" s="27" t="s">
        <v>316</v>
      </c>
      <c r="B16" s="27" t="s">
        <v>412</v>
      </c>
      <c r="C16" s="27" t="s">
        <v>448</v>
      </c>
      <c r="D16" s="27" t="s">
        <v>449</v>
      </c>
      <c r="E16" s="27" t="s">
        <v>450</v>
      </c>
      <c r="F16" s="27" t="s">
        <v>421</v>
      </c>
      <c r="G16" s="44" t="s">
        <v>435</v>
      </c>
      <c r="H16" s="27" t="s">
        <v>436</v>
      </c>
      <c r="I16" s="27" t="s">
        <v>418</v>
      </c>
      <c r="J16" s="27" t="s">
        <v>451</v>
      </c>
    </row>
    <row r="17" ht="33.75" customHeight="1" spans="1:10">
      <c r="A17" s="27" t="s">
        <v>313</v>
      </c>
      <c r="B17" s="27" t="s">
        <v>452</v>
      </c>
      <c r="C17" s="27" t="s">
        <v>413</v>
      </c>
      <c r="D17" s="27" t="s">
        <v>414</v>
      </c>
      <c r="E17" s="27" t="s">
        <v>453</v>
      </c>
      <c r="F17" s="27" t="s">
        <v>421</v>
      </c>
      <c r="G17" s="44" t="s">
        <v>454</v>
      </c>
      <c r="H17" s="27" t="s">
        <v>455</v>
      </c>
      <c r="I17" s="27" t="s">
        <v>418</v>
      </c>
      <c r="J17" s="27" t="s">
        <v>456</v>
      </c>
    </row>
    <row r="18" ht="33.75" customHeight="1" spans="1:10">
      <c r="A18" s="27" t="s">
        <v>313</v>
      </c>
      <c r="B18" s="27" t="s">
        <v>452</v>
      </c>
      <c r="C18" s="27" t="s">
        <v>413</v>
      </c>
      <c r="D18" s="27" t="s">
        <v>414</v>
      </c>
      <c r="E18" s="27" t="s">
        <v>457</v>
      </c>
      <c r="F18" s="27" t="s">
        <v>421</v>
      </c>
      <c r="G18" s="44" t="s">
        <v>458</v>
      </c>
      <c r="H18" s="27" t="s">
        <v>455</v>
      </c>
      <c r="I18" s="27" t="s">
        <v>418</v>
      </c>
      <c r="J18" s="27" t="s">
        <v>459</v>
      </c>
    </row>
    <row r="19" ht="33.75" customHeight="1" spans="1:10">
      <c r="A19" s="27" t="s">
        <v>313</v>
      </c>
      <c r="B19" s="27" t="s">
        <v>452</v>
      </c>
      <c r="C19" s="27" t="s">
        <v>413</v>
      </c>
      <c r="D19" s="27" t="s">
        <v>425</v>
      </c>
      <c r="E19" s="27" t="s">
        <v>460</v>
      </c>
      <c r="F19" s="27" t="s">
        <v>416</v>
      </c>
      <c r="G19" s="44" t="s">
        <v>445</v>
      </c>
      <c r="H19" s="27" t="s">
        <v>436</v>
      </c>
      <c r="I19" s="27" t="s">
        <v>418</v>
      </c>
      <c r="J19" s="27" t="s">
        <v>461</v>
      </c>
    </row>
    <row r="20" ht="33.75" customHeight="1" spans="1:10">
      <c r="A20" s="27" t="s">
        <v>313</v>
      </c>
      <c r="B20" s="27" t="s">
        <v>452</v>
      </c>
      <c r="C20" s="27" t="s">
        <v>438</v>
      </c>
      <c r="D20" s="27" t="s">
        <v>439</v>
      </c>
      <c r="E20" s="27" t="s">
        <v>462</v>
      </c>
      <c r="F20" s="27" t="s">
        <v>421</v>
      </c>
      <c r="G20" s="44" t="s">
        <v>463</v>
      </c>
      <c r="H20" s="27" t="s">
        <v>429</v>
      </c>
      <c r="I20" s="27" t="s">
        <v>418</v>
      </c>
      <c r="J20" s="27" t="s">
        <v>464</v>
      </c>
    </row>
    <row r="21" ht="33.75" customHeight="1" spans="1:10">
      <c r="A21" s="27" t="s">
        <v>313</v>
      </c>
      <c r="B21" s="27" t="s">
        <v>452</v>
      </c>
      <c r="C21" s="27" t="s">
        <v>438</v>
      </c>
      <c r="D21" s="27" t="s">
        <v>439</v>
      </c>
      <c r="E21" s="27" t="s">
        <v>465</v>
      </c>
      <c r="F21" s="27" t="s">
        <v>421</v>
      </c>
      <c r="G21" s="44" t="s">
        <v>466</v>
      </c>
      <c r="H21" s="27" t="s">
        <v>467</v>
      </c>
      <c r="I21" s="27" t="s">
        <v>418</v>
      </c>
      <c r="J21" s="27" t="s">
        <v>432</v>
      </c>
    </row>
    <row r="22" ht="33.75" customHeight="1" spans="1:10">
      <c r="A22" s="27" t="s">
        <v>313</v>
      </c>
      <c r="B22" s="27" t="s">
        <v>452</v>
      </c>
      <c r="C22" s="27" t="s">
        <v>438</v>
      </c>
      <c r="D22" s="27" t="s">
        <v>468</v>
      </c>
      <c r="E22" s="27" t="s">
        <v>469</v>
      </c>
      <c r="F22" s="27" t="s">
        <v>421</v>
      </c>
      <c r="G22" s="44" t="s">
        <v>53</v>
      </c>
      <c r="H22" s="27" t="s">
        <v>470</v>
      </c>
      <c r="I22" s="27" t="s">
        <v>418</v>
      </c>
      <c r="J22" s="27" t="s">
        <v>471</v>
      </c>
    </row>
    <row r="23" ht="33.75" customHeight="1" spans="1:10">
      <c r="A23" s="27" t="s">
        <v>313</v>
      </c>
      <c r="B23" s="27" t="s">
        <v>452</v>
      </c>
      <c r="C23" s="27" t="s">
        <v>448</v>
      </c>
      <c r="D23" s="27" t="s">
        <v>449</v>
      </c>
      <c r="E23" s="27" t="s">
        <v>472</v>
      </c>
      <c r="F23" s="27" t="s">
        <v>421</v>
      </c>
      <c r="G23" s="44" t="s">
        <v>435</v>
      </c>
      <c r="H23" s="27" t="s">
        <v>436</v>
      </c>
      <c r="I23" s="27" t="s">
        <v>418</v>
      </c>
      <c r="J23" s="27" t="s">
        <v>473</v>
      </c>
    </row>
    <row r="24" ht="33.75" customHeight="1" spans="1:10">
      <c r="A24" s="143" t="s">
        <v>67</v>
      </c>
      <c r="B24" s="27"/>
      <c r="C24" s="27"/>
      <c r="D24" s="27"/>
      <c r="E24" s="27"/>
      <c r="F24" s="27"/>
      <c r="G24" s="27"/>
      <c r="H24" s="27"/>
      <c r="I24" s="27"/>
      <c r="J24" s="27"/>
    </row>
    <row r="25" ht="33.75" customHeight="1" spans="1:10">
      <c r="A25" s="27" t="s">
        <v>320</v>
      </c>
      <c r="B25" s="27" t="s">
        <v>474</v>
      </c>
      <c r="C25" s="27" t="s">
        <v>413</v>
      </c>
      <c r="D25" s="27" t="s">
        <v>414</v>
      </c>
      <c r="E25" s="27" t="s">
        <v>475</v>
      </c>
      <c r="F25" s="27" t="s">
        <v>416</v>
      </c>
      <c r="G25" s="44" t="s">
        <v>45</v>
      </c>
      <c r="H25" s="27" t="s">
        <v>476</v>
      </c>
      <c r="I25" s="27" t="s">
        <v>418</v>
      </c>
      <c r="J25" s="27" t="s">
        <v>477</v>
      </c>
    </row>
    <row r="26" ht="33.75" customHeight="1" spans="1:10">
      <c r="A26" s="27" t="s">
        <v>320</v>
      </c>
      <c r="B26" s="27" t="s">
        <v>474</v>
      </c>
      <c r="C26" s="27" t="s">
        <v>413</v>
      </c>
      <c r="D26" s="27" t="s">
        <v>425</v>
      </c>
      <c r="E26" s="27" t="s">
        <v>478</v>
      </c>
      <c r="F26" s="27" t="s">
        <v>416</v>
      </c>
      <c r="G26" s="44" t="s">
        <v>445</v>
      </c>
      <c r="H26" s="27" t="s">
        <v>436</v>
      </c>
      <c r="I26" s="27" t="s">
        <v>418</v>
      </c>
      <c r="J26" s="27" t="s">
        <v>479</v>
      </c>
    </row>
    <row r="27" ht="33.75" customHeight="1" spans="1:10">
      <c r="A27" s="27" t="s">
        <v>320</v>
      </c>
      <c r="B27" s="27" t="s">
        <v>474</v>
      </c>
      <c r="C27" s="27" t="s">
        <v>413</v>
      </c>
      <c r="D27" s="27" t="s">
        <v>433</v>
      </c>
      <c r="E27" s="27" t="s">
        <v>480</v>
      </c>
      <c r="F27" s="27" t="s">
        <v>416</v>
      </c>
      <c r="G27" s="44" t="s">
        <v>445</v>
      </c>
      <c r="H27" s="27" t="s">
        <v>436</v>
      </c>
      <c r="I27" s="27" t="s">
        <v>418</v>
      </c>
      <c r="J27" s="27" t="s">
        <v>481</v>
      </c>
    </row>
    <row r="28" ht="33.75" customHeight="1" spans="1:10">
      <c r="A28" s="27" t="s">
        <v>320</v>
      </c>
      <c r="B28" s="27" t="s">
        <v>474</v>
      </c>
      <c r="C28" s="27" t="s">
        <v>438</v>
      </c>
      <c r="D28" s="27" t="s">
        <v>439</v>
      </c>
      <c r="E28" s="27" t="s">
        <v>482</v>
      </c>
      <c r="F28" s="27" t="s">
        <v>421</v>
      </c>
      <c r="G28" s="44" t="s">
        <v>435</v>
      </c>
      <c r="H28" s="27" t="s">
        <v>436</v>
      </c>
      <c r="I28" s="27" t="s">
        <v>418</v>
      </c>
      <c r="J28" s="27" t="s">
        <v>483</v>
      </c>
    </row>
    <row r="29" ht="33.75" customHeight="1" spans="1:10">
      <c r="A29" s="27" t="s">
        <v>320</v>
      </c>
      <c r="B29" s="27" t="s">
        <v>474</v>
      </c>
      <c r="C29" s="27" t="s">
        <v>448</v>
      </c>
      <c r="D29" s="27" t="s">
        <v>449</v>
      </c>
      <c r="E29" s="27" t="s">
        <v>484</v>
      </c>
      <c r="F29" s="27" t="s">
        <v>421</v>
      </c>
      <c r="G29" s="44" t="s">
        <v>435</v>
      </c>
      <c r="H29" s="27" t="s">
        <v>436</v>
      </c>
      <c r="I29" s="27" t="s">
        <v>418</v>
      </c>
      <c r="J29" s="27" t="s">
        <v>485</v>
      </c>
    </row>
    <row r="30" ht="33.75" customHeight="1" spans="1:10">
      <c r="A30" s="27" t="s">
        <v>329</v>
      </c>
      <c r="B30" s="27" t="s">
        <v>486</v>
      </c>
      <c r="C30" s="27" t="s">
        <v>413</v>
      </c>
      <c r="D30" s="27" t="s">
        <v>414</v>
      </c>
      <c r="E30" s="27" t="s">
        <v>487</v>
      </c>
      <c r="F30" s="27" t="s">
        <v>421</v>
      </c>
      <c r="G30" s="44" t="s">
        <v>53</v>
      </c>
      <c r="H30" s="27" t="s">
        <v>417</v>
      </c>
      <c r="I30" s="27" t="s">
        <v>418</v>
      </c>
      <c r="J30" s="27" t="s">
        <v>488</v>
      </c>
    </row>
    <row r="31" ht="33.75" customHeight="1" spans="1:10">
      <c r="A31" s="27" t="s">
        <v>329</v>
      </c>
      <c r="B31" s="27" t="s">
        <v>486</v>
      </c>
      <c r="C31" s="27" t="s">
        <v>413</v>
      </c>
      <c r="D31" s="27" t="s">
        <v>425</v>
      </c>
      <c r="E31" s="27" t="s">
        <v>489</v>
      </c>
      <c r="F31" s="27" t="s">
        <v>421</v>
      </c>
      <c r="G31" s="44" t="s">
        <v>445</v>
      </c>
      <c r="H31" s="27" t="s">
        <v>436</v>
      </c>
      <c r="I31" s="27" t="s">
        <v>418</v>
      </c>
      <c r="J31" s="27" t="s">
        <v>490</v>
      </c>
    </row>
    <row r="32" ht="33.75" customHeight="1" spans="1:10">
      <c r="A32" s="27" t="s">
        <v>329</v>
      </c>
      <c r="B32" s="27" t="s">
        <v>486</v>
      </c>
      <c r="C32" s="27" t="s">
        <v>438</v>
      </c>
      <c r="D32" s="27" t="s">
        <v>439</v>
      </c>
      <c r="E32" s="27" t="s">
        <v>491</v>
      </c>
      <c r="F32" s="27" t="s">
        <v>421</v>
      </c>
      <c r="G32" s="44" t="s">
        <v>45</v>
      </c>
      <c r="H32" s="27" t="s">
        <v>467</v>
      </c>
      <c r="I32" s="27" t="s">
        <v>418</v>
      </c>
      <c r="J32" s="27" t="s">
        <v>492</v>
      </c>
    </row>
    <row r="33" ht="33.75" customHeight="1" spans="1:10">
      <c r="A33" s="27" t="s">
        <v>329</v>
      </c>
      <c r="B33" s="27" t="s">
        <v>486</v>
      </c>
      <c r="C33" s="27" t="s">
        <v>438</v>
      </c>
      <c r="D33" s="27" t="s">
        <v>439</v>
      </c>
      <c r="E33" s="27" t="s">
        <v>493</v>
      </c>
      <c r="F33" s="27" t="s">
        <v>421</v>
      </c>
      <c r="G33" s="44" t="s">
        <v>45</v>
      </c>
      <c r="H33" s="27" t="s">
        <v>441</v>
      </c>
      <c r="I33" s="27" t="s">
        <v>418</v>
      </c>
      <c r="J33" s="27" t="s">
        <v>494</v>
      </c>
    </row>
    <row r="34" ht="33.75" customHeight="1" spans="1:10">
      <c r="A34" s="27" t="s">
        <v>329</v>
      </c>
      <c r="B34" s="27" t="s">
        <v>486</v>
      </c>
      <c r="C34" s="27" t="s">
        <v>448</v>
      </c>
      <c r="D34" s="27" t="s">
        <v>449</v>
      </c>
      <c r="E34" s="27" t="s">
        <v>495</v>
      </c>
      <c r="F34" s="27" t="s">
        <v>421</v>
      </c>
      <c r="G34" s="44" t="s">
        <v>435</v>
      </c>
      <c r="H34" s="27" t="s">
        <v>436</v>
      </c>
      <c r="I34" s="27" t="s">
        <v>418</v>
      </c>
      <c r="J34" s="27" t="s">
        <v>496</v>
      </c>
    </row>
    <row r="35" ht="33.75" customHeight="1" spans="1:10">
      <c r="A35" s="27" t="s">
        <v>331</v>
      </c>
      <c r="B35" s="27" t="s">
        <v>497</v>
      </c>
      <c r="C35" s="27" t="s">
        <v>413</v>
      </c>
      <c r="D35" s="27" t="s">
        <v>414</v>
      </c>
      <c r="E35" s="27" t="s">
        <v>487</v>
      </c>
      <c r="F35" s="27" t="s">
        <v>421</v>
      </c>
      <c r="G35" s="44" t="s">
        <v>48</v>
      </c>
      <c r="H35" s="27" t="s">
        <v>417</v>
      </c>
      <c r="I35" s="27" t="s">
        <v>418</v>
      </c>
      <c r="J35" s="27" t="s">
        <v>488</v>
      </c>
    </row>
    <row r="36" ht="33.75" customHeight="1" spans="1:10">
      <c r="A36" s="27" t="s">
        <v>331</v>
      </c>
      <c r="B36" s="27" t="s">
        <v>497</v>
      </c>
      <c r="C36" s="27" t="s">
        <v>413</v>
      </c>
      <c r="D36" s="27" t="s">
        <v>414</v>
      </c>
      <c r="E36" s="27" t="s">
        <v>444</v>
      </c>
      <c r="F36" s="27" t="s">
        <v>421</v>
      </c>
      <c r="G36" s="44" t="s">
        <v>498</v>
      </c>
      <c r="H36" s="27" t="s">
        <v>499</v>
      </c>
      <c r="I36" s="27" t="s">
        <v>418</v>
      </c>
      <c r="J36" s="27" t="s">
        <v>500</v>
      </c>
    </row>
    <row r="37" ht="33.75" customHeight="1" spans="1:10">
      <c r="A37" s="27" t="s">
        <v>331</v>
      </c>
      <c r="B37" s="27" t="s">
        <v>497</v>
      </c>
      <c r="C37" s="27" t="s">
        <v>413</v>
      </c>
      <c r="D37" s="27" t="s">
        <v>425</v>
      </c>
      <c r="E37" s="27" t="s">
        <v>501</v>
      </c>
      <c r="F37" s="27" t="s">
        <v>421</v>
      </c>
      <c r="G37" s="44" t="s">
        <v>445</v>
      </c>
      <c r="H37" s="27" t="s">
        <v>436</v>
      </c>
      <c r="I37" s="27" t="s">
        <v>418</v>
      </c>
      <c r="J37" s="27" t="s">
        <v>490</v>
      </c>
    </row>
    <row r="38" ht="33.75" customHeight="1" spans="1:10">
      <c r="A38" s="27" t="s">
        <v>331</v>
      </c>
      <c r="B38" s="27" t="s">
        <v>497</v>
      </c>
      <c r="C38" s="27" t="s">
        <v>438</v>
      </c>
      <c r="D38" s="27" t="s">
        <v>439</v>
      </c>
      <c r="E38" s="27" t="s">
        <v>502</v>
      </c>
      <c r="F38" s="27" t="s">
        <v>421</v>
      </c>
      <c r="G38" s="44" t="s">
        <v>45</v>
      </c>
      <c r="H38" s="27" t="s">
        <v>441</v>
      </c>
      <c r="I38" s="27" t="s">
        <v>418</v>
      </c>
      <c r="J38" s="27" t="s">
        <v>494</v>
      </c>
    </row>
    <row r="39" ht="33.75" customHeight="1" spans="1:10">
      <c r="A39" s="27" t="s">
        <v>331</v>
      </c>
      <c r="B39" s="27" t="s">
        <v>497</v>
      </c>
      <c r="C39" s="27" t="s">
        <v>448</v>
      </c>
      <c r="D39" s="27" t="s">
        <v>449</v>
      </c>
      <c r="E39" s="27" t="s">
        <v>484</v>
      </c>
      <c r="F39" s="27" t="s">
        <v>421</v>
      </c>
      <c r="G39" s="44" t="s">
        <v>435</v>
      </c>
      <c r="H39" s="27" t="s">
        <v>436</v>
      </c>
      <c r="I39" s="27" t="s">
        <v>418</v>
      </c>
      <c r="J39" s="27" t="s">
        <v>503</v>
      </c>
    </row>
    <row r="40" ht="33.75" customHeight="1" spans="1:10">
      <c r="A40" s="143" t="s">
        <v>71</v>
      </c>
      <c r="B40" s="27"/>
      <c r="C40" s="27"/>
      <c r="D40" s="27"/>
      <c r="E40" s="27"/>
      <c r="F40" s="27"/>
      <c r="G40" s="27"/>
      <c r="H40" s="27"/>
      <c r="I40" s="27"/>
      <c r="J40" s="27"/>
    </row>
    <row r="41" ht="33.75" customHeight="1" spans="1:10">
      <c r="A41" s="27" t="s">
        <v>341</v>
      </c>
      <c r="B41" s="27" t="s">
        <v>504</v>
      </c>
      <c r="C41" s="27" t="s">
        <v>413</v>
      </c>
      <c r="D41" s="27" t="s">
        <v>414</v>
      </c>
      <c r="E41" s="27" t="s">
        <v>475</v>
      </c>
      <c r="F41" s="27" t="s">
        <v>416</v>
      </c>
      <c r="G41" s="44" t="s">
        <v>45</v>
      </c>
      <c r="H41" s="27" t="s">
        <v>476</v>
      </c>
      <c r="I41" s="27" t="s">
        <v>418</v>
      </c>
      <c r="J41" s="27" t="s">
        <v>477</v>
      </c>
    </row>
    <row r="42" ht="33.75" customHeight="1" spans="1:10">
      <c r="A42" s="27" t="s">
        <v>341</v>
      </c>
      <c r="B42" s="27" t="s">
        <v>504</v>
      </c>
      <c r="C42" s="27" t="s">
        <v>413</v>
      </c>
      <c r="D42" s="27" t="s">
        <v>425</v>
      </c>
      <c r="E42" s="27" t="s">
        <v>505</v>
      </c>
      <c r="F42" s="27" t="s">
        <v>416</v>
      </c>
      <c r="G42" s="44" t="s">
        <v>445</v>
      </c>
      <c r="H42" s="27" t="s">
        <v>436</v>
      </c>
      <c r="I42" s="27" t="s">
        <v>418</v>
      </c>
      <c r="J42" s="27" t="s">
        <v>506</v>
      </c>
    </row>
    <row r="43" ht="33.75" customHeight="1" spans="1:10">
      <c r="A43" s="27" t="s">
        <v>341</v>
      </c>
      <c r="B43" s="27" t="s">
        <v>504</v>
      </c>
      <c r="C43" s="27" t="s">
        <v>413</v>
      </c>
      <c r="D43" s="27" t="s">
        <v>433</v>
      </c>
      <c r="E43" s="27" t="s">
        <v>480</v>
      </c>
      <c r="F43" s="27" t="s">
        <v>416</v>
      </c>
      <c r="G43" s="44" t="s">
        <v>445</v>
      </c>
      <c r="H43" s="27" t="s">
        <v>436</v>
      </c>
      <c r="I43" s="27" t="s">
        <v>418</v>
      </c>
      <c r="J43" s="27" t="s">
        <v>481</v>
      </c>
    </row>
    <row r="44" ht="33.75" customHeight="1" spans="1:10">
      <c r="A44" s="27" t="s">
        <v>341</v>
      </c>
      <c r="B44" s="27" t="s">
        <v>504</v>
      </c>
      <c r="C44" s="27" t="s">
        <v>438</v>
      </c>
      <c r="D44" s="27" t="s">
        <v>439</v>
      </c>
      <c r="E44" s="27" t="s">
        <v>507</v>
      </c>
      <c r="F44" s="27" t="s">
        <v>416</v>
      </c>
      <c r="G44" s="44" t="s">
        <v>508</v>
      </c>
      <c r="H44" s="27"/>
      <c r="I44" s="27" t="s">
        <v>442</v>
      </c>
      <c r="J44" s="27" t="s">
        <v>509</v>
      </c>
    </row>
    <row r="45" ht="33.75" customHeight="1" spans="1:10">
      <c r="A45" s="27" t="s">
        <v>341</v>
      </c>
      <c r="B45" s="27" t="s">
        <v>504</v>
      </c>
      <c r="C45" s="27" t="s">
        <v>448</v>
      </c>
      <c r="D45" s="27" t="s">
        <v>449</v>
      </c>
      <c r="E45" s="27" t="s">
        <v>484</v>
      </c>
      <c r="F45" s="27" t="s">
        <v>421</v>
      </c>
      <c r="G45" s="44" t="s">
        <v>510</v>
      </c>
      <c r="H45" s="27" t="s">
        <v>436</v>
      </c>
      <c r="I45" s="27" t="s">
        <v>418</v>
      </c>
      <c r="J45" s="27" t="s">
        <v>485</v>
      </c>
    </row>
    <row r="46" ht="33.75" customHeight="1" spans="1:10">
      <c r="A46" s="27" t="s">
        <v>343</v>
      </c>
      <c r="B46" s="27" t="s">
        <v>511</v>
      </c>
      <c r="C46" s="27" t="s">
        <v>413</v>
      </c>
      <c r="D46" s="27" t="s">
        <v>414</v>
      </c>
      <c r="E46" s="27" t="s">
        <v>487</v>
      </c>
      <c r="F46" s="27" t="s">
        <v>421</v>
      </c>
      <c r="G46" s="44" t="s">
        <v>47</v>
      </c>
      <c r="H46" s="27" t="s">
        <v>417</v>
      </c>
      <c r="I46" s="27" t="s">
        <v>418</v>
      </c>
      <c r="J46" s="27" t="s">
        <v>488</v>
      </c>
    </row>
    <row r="47" ht="33.75" customHeight="1" spans="1:10">
      <c r="A47" s="27" t="s">
        <v>343</v>
      </c>
      <c r="B47" s="27" t="s">
        <v>511</v>
      </c>
      <c r="C47" s="27" t="s">
        <v>413</v>
      </c>
      <c r="D47" s="27" t="s">
        <v>425</v>
      </c>
      <c r="E47" s="27" t="s">
        <v>512</v>
      </c>
      <c r="F47" s="27" t="s">
        <v>421</v>
      </c>
      <c r="G47" s="44" t="s">
        <v>445</v>
      </c>
      <c r="H47" s="27" t="s">
        <v>436</v>
      </c>
      <c r="I47" s="27" t="s">
        <v>418</v>
      </c>
      <c r="J47" s="27" t="s">
        <v>490</v>
      </c>
    </row>
    <row r="48" ht="33.75" customHeight="1" spans="1:10">
      <c r="A48" s="27" t="s">
        <v>343</v>
      </c>
      <c r="B48" s="27" t="s">
        <v>511</v>
      </c>
      <c r="C48" s="27" t="s">
        <v>438</v>
      </c>
      <c r="D48" s="27" t="s">
        <v>439</v>
      </c>
      <c r="E48" s="27" t="s">
        <v>444</v>
      </c>
      <c r="F48" s="27" t="s">
        <v>421</v>
      </c>
      <c r="G48" s="44" t="s">
        <v>513</v>
      </c>
      <c r="H48" s="27" t="s">
        <v>499</v>
      </c>
      <c r="I48" s="27" t="s">
        <v>418</v>
      </c>
      <c r="J48" s="27" t="s">
        <v>492</v>
      </c>
    </row>
    <row r="49" ht="33.75" customHeight="1" spans="1:10">
      <c r="A49" s="27" t="s">
        <v>343</v>
      </c>
      <c r="B49" s="27" t="s">
        <v>511</v>
      </c>
      <c r="C49" s="27" t="s">
        <v>438</v>
      </c>
      <c r="D49" s="27" t="s">
        <v>439</v>
      </c>
      <c r="E49" s="27" t="s">
        <v>502</v>
      </c>
      <c r="F49" s="27" t="s">
        <v>421</v>
      </c>
      <c r="G49" s="44" t="s">
        <v>47</v>
      </c>
      <c r="H49" s="27" t="s">
        <v>441</v>
      </c>
      <c r="I49" s="27" t="s">
        <v>418</v>
      </c>
      <c r="J49" s="27" t="s">
        <v>494</v>
      </c>
    </row>
    <row r="50" ht="33.75" customHeight="1" spans="1:10">
      <c r="A50" s="27" t="s">
        <v>343</v>
      </c>
      <c r="B50" s="27" t="s">
        <v>511</v>
      </c>
      <c r="C50" s="27" t="s">
        <v>448</v>
      </c>
      <c r="D50" s="27" t="s">
        <v>449</v>
      </c>
      <c r="E50" s="27" t="s">
        <v>495</v>
      </c>
      <c r="F50" s="27" t="s">
        <v>421</v>
      </c>
      <c r="G50" s="44" t="s">
        <v>435</v>
      </c>
      <c r="H50" s="27" t="s">
        <v>436</v>
      </c>
      <c r="I50" s="27" t="s">
        <v>442</v>
      </c>
      <c r="J50" s="27" t="s">
        <v>514</v>
      </c>
    </row>
    <row r="51" ht="33.75" customHeight="1" spans="1:10">
      <c r="A51" s="27" t="s">
        <v>335</v>
      </c>
      <c r="B51" s="27" t="s">
        <v>515</v>
      </c>
      <c r="C51" s="27" t="s">
        <v>413</v>
      </c>
      <c r="D51" s="27" t="s">
        <v>414</v>
      </c>
      <c r="E51" s="27" t="s">
        <v>516</v>
      </c>
      <c r="F51" s="27" t="s">
        <v>421</v>
      </c>
      <c r="G51" s="44" t="s">
        <v>53</v>
      </c>
      <c r="H51" s="27" t="s">
        <v>417</v>
      </c>
      <c r="I51" s="27" t="s">
        <v>418</v>
      </c>
      <c r="J51" s="27" t="s">
        <v>517</v>
      </c>
    </row>
    <row r="52" ht="33.75" customHeight="1" spans="1:10">
      <c r="A52" s="27" t="s">
        <v>335</v>
      </c>
      <c r="B52" s="27" t="s">
        <v>515</v>
      </c>
      <c r="C52" s="27" t="s">
        <v>413</v>
      </c>
      <c r="D52" s="27" t="s">
        <v>414</v>
      </c>
      <c r="E52" s="27" t="s">
        <v>444</v>
      </c>
      <c r="F52" s="27" t="s">
        <v>421</v>
      </c>
      <c r="G52" s="44" t="s">
        <v>518</v>
      </c>
      <c r="H52" s="27" t="s">
        <v>499</v>
      </c>
      <c r="I52" s="27" t="s">
        <v>418</v>
      </c>
      <c r="J52" s="27" t="s">
        <v>519</v>
      </c>
    </row>
    <row r="53" ht="33.75" customHeight="1" spans="1:10">
      <c r="A53" s="27" t="s">
        <v>335</v>
      </c>
      <c r="B53" s="27" t="s">
        <v>515</v>
      </c>
      <c r="C53" s="27" t="s">
        <v>413</v>
      </c>
      <c r="D53" s="27" t="s">
        <v>425</v>
      </c>
      <c r="E53" s="27" t="s">
        <v>501</v>
      </c>
      <c r="F53" s="27" t="s">
        <v>421</v>
      </c>
      <c r="G53" s="44" t="s">
        <v>435</v>
      </c>
      <c r="H53" s="27" t="s">
        <v>436</v>
      </c>
      <c r="I53" s="27" t="s">
        <v>418</v>
      </c>
      <c r="J53" s="27" t="s">
        <v>520</v>
      </c>
    </row>
    <row r="54" ht="33.75" customHeight="1" spans="1:10">
      <c r="A54" s="27" t="s">
        <v>335</v>
      </c>
      <c r="B54" s="27" t="s">
        <v>515</v>
      </c>
      <c r="C54" s="27" t="s">
        <v>413</v>
      </c>
      <c r="D54" s="27" t="s">
        <v>425</v>
      </c>
      <c r="E54" s="27" t="s">
        <v>521</v>
      </c>
      <c r="F54" s="27" t="s">
        <v>421</v>
      </c>
      <c r="G54" s="44" t="s">
        <v>48</v>
      </c>
      <c r="H54" s="27" t="s">
        <v>522</v>
      </c>
      <c r="I54" s="27" t="s">
        <v>418</v>
      </c>
      <c r="J54" s="27" t="s">
        <v>523</v>
      </c>
    </row>
    <row r="55" ht="33.75" customHeight="1" spans="1:10">
      <c r="A55" s="27" t="s">
        <v>335</v>
      </c>
      <c r="B55" s="27" t="s">
        <v>515</v>
      </c>
      <c r="C55" s="27" t="s">
        <v>438</v>
      </c>
      <c r="D55" s="27" t="s">
        <v>439</v>
      </c>
      <c r="E55" s="27" t="s">
        <v>524</v>
      </c>
      <c r="F55" s="27" t="s">
        <v>421</v>
      </c>
      <c r="G55" s="44" t="s">
        <v>525</v>
      </c>
      <c r="H55" s="27" t="s">
        <v>436</v>
      </c>
      <c r="I55" s="27" t="s">
        <v>442</v>
      </c>
      <c r="J55" s="27" t="s">
        <v>526</v>
      </c>
    </row>
    <row r="56" ht="33.75" customHeight="1" spans="1:10">
      <c r="A56" s="27" t="s">
        <v>335</v>
      </c>
      <c r="B56" s="27" t="s">
        <v>515</v>
      </c>
      <c r="C56" s="27" t="s">
        <v>448</v>
      </c>
      <c r="D56" s="27" t="s">
        <v>449</v>
      </c>
      <c r="E56" s="27" t="s">
        <v>495</v>
      </c>
      <c r="F56" s="27" t="s">
        <v>421</v>
      </c>
      <c r="G56" s="44" t="s">
        <v>510</v>
      </c>
      <c r="H56" s="27" t="s">
        <v>436</v>
      </c>
      <c r="I56" s="27" t="s">
        <v>418</v>
      </c>
      <c r="J56" s="27" t="s">
        <v>527</v>
      </c>
    </row>
    <row r="57" ht="33.75" customHeight="1" spans="1:10">
      <c r="A57" s="27" t="s">
        <v>77</v>
      </c>
      <c r="B57" s="27" t="s">
        <v>528</v>
      </c>
      <c r="C57" s="27" t="s">
        <v>413</v>
      </c>
      <c r="D57" s="27" t="s">
        <v>414</v>
      </c>
      <c r="E57" s="27" t="s">
        <v>487</v>
      </c>
      <c r="F57" s="27" t="s">
        <v>421</v>
      </c>
      <c r="G57" s="44" t="s">
        <v>529</v>
      </c>
      <c r="H57" s="27" t="s">
        <v>417</v>
      </c>
      <c r="I57" s="27" t="s">
        <v>418</v>
      </c>
      <c r="J57" s="27" t="s">
        <v>488</v>
      </c>
    </row>
    <row r="58" ht="33.75" customHeight="1" spans="1:10">
      <c r="A58" s="27" t="s">
        <v>77</v>
      </c>
      <c r="B58" s="27" t="s">
        <v>528</v>
      </c>
      <c r="C58" s="27" t="s">
        <v>413</v>
      </c>
      <c r="D58" s="27" t="s">
        <v>425</v>
      </c>
      <c r="E58" s="27" t="s">
        <v>501</v>
      </c>
      <c r="F58" s="27" t="s">
        <v>421</v>
      </c>
      <c r="G58" s="44" t="s">
        <v>510</v>
      </c>
      <c r="H58" s="27" t="s">
        <v>436</v>
      </c>
      <c r="I58" s="27" t="s">
        <v>418</v>
      </c>
      <c r="J58" s="27" t="s">
        <v>530</v>
      </c>
    </row>
    <row r="59" ht="33.75" customHeight="1" spans="1:10">
      <c r="A59" s="27" t="s">
        <v>77</v>
      </c>
      <c r="B59" s="27" t="s">
        <v>528</v>
      </c>
      <c r="C59" s="27" t="s">
        <v>438</v>
      </c>
      <c r="D59" s="27" t="s">
        <v>439</v>
      </c>
      <c r="E59" s="27" t="s">
        <v>444</v>
      </c>
      <c r="F59" s="27" t="s">
        <v>421</v>
      </c>
      <c r="G59" s="44" t="s">
        <v>498</v>
      </c>
      <c r="H59" s="27" t="s">
        <v>499</v>
      </c>
      <c r="I59" s="27" t="s">
        <v>418</v>
      </c>
      <c r="J59" s="27" t="s">
        <v>492</v>
      </c>
    </row>
    <row r="60" ht="33.75" customHeight="1" spans="1:10">
      <c r="A60" s="27" t="s">
        <v>77</v>
      </c>
      <c r="B60" s="27" t="s">
        <v>528</v>
      </c>
      <c r="C60" s="27" t="s">
        <v>438</v>
      </c>
      <c r="D60" s="27" t="s">
        <v>439</v>
      </c>
      <c r="E60" s="27" t="s">
        <v>502</v>
      </c>
      <c r="F60" s="27" t="s">
        <v>421</v>
      </c>
      <c r="G60" s="44" t="s">
        <v>53</v>
      </c>
      <c r="H60" s="27" t="s">
        <v>441</v>
      </c>
      <c r="I60" s="27" t="s">
        <v>418</v>
      </c>
      <c r="J60" s="27" t="s">
        <v>494</v>
      </c>
    </row>
    <row r="61" ht="33.75" customHeight="1" spans="1:10">
      <c r="A61" s="27" t="s">
        <v>77</v>
      </c>
      <c r="B61" s="27" t="s">
        <v>528</v>
      </c>
      <c r="C61" s="27" t="s">
        <v>448</v>
      </c>
      <c r="D61" s="27" t="s">
        <v>449</v>
      </c>
      <c r="E61" s="27" t="s">
        <v>495</v>
      </c>
      <c r="F61" s="27" t="s">
        <v>416</v>
      </c>
      <c r="G61" s="44" t="s">
        <v>435</v>
      </c>
      <c r="H61" s="27" t="s">
        <v>436</v>
      </c>
      <c r="I61" s="27" t="s">
        <v>442</v>
      </c>
      <c r="J61" s="27" t="s">
        <v>531</v>
      </c>
    </row>
    <row r="62" ht="33.75" customHeight="1" spans="1:10">
      <c r="A62" s="143" t="s">
        <v>69</v>
      </c>
      <c r="B62" s="27"/>
      <c r="C62" s="27"/>
      <c r="D62" s="27"/>
      <c r="E62" s="27"/>
      <c r="F62" s="27"/>
      <c r="G62" s="27"/>
      <c r="H62" s="27"/>
      <c r="I62" s="27"/>
      <c r="J62" s="27"/>
    </row>
    <row r="63" ht="33.75" customHeight="1" spans="1:10">
      <c r="A63" s="27" t="s">
        <v>387</v>
      </c>
      <c r="B63" s="27" t="s">
        <v>532</v>
      </c>
      <c r="C63" s="27" t="s">
        <v>413</v>
      </c>
      <c r="D63" s="27" t="s">
        <v>414</v>
      </c>
      <c r="E63" s="27" t="s">
        <v>444</v>
      </c>
      <c r="F63" s="27" t="s">
        <v>421</v>
      </c>
      <c r="G63" s="44" t="s">
        <v>533</v>
      </c>
      <c r="H63" s="27" t="s">
        <v>446</v>
      </c>
      <c r="I63" s="27" t="s">
        <v>418</v>
      </c>
      <c r="J63" s="27" t="s">
        <v>534</v>
      </c>
    </row>
    <row r="64" ht="33.75" customHeight="1" spans="1:10">
      <c r="A64" s="27" t="s">
        <v>387</v>
      </c>
      <c r="B64" s="27" t="s">
        <v>532</v>
      </c>
      <c r="C64" s="27" t="s">
        <v>413</v>
      </c>
      <c r="D64" s="27" t="s">
        <v>414</v>
      </c>
      <c r="E64" s="27" t="s">
        <v>535</v>
      </c>
      <c r="F64" s="27" t="s">
        <v>421</v>
      </c>
      <c r="G64" s="44" t="s">
        <v>46</v>
      </c>
      <c r="H64" s="27" t="s">
        <v>417</v>
      </c>
      <c r="I64" s="27" t="s">
        <v>418</v>
      </c>
      <c r="J64" s="27" t="s">
        <v>536</v>
      </c>
    </row>
    <row r="65" ht="33.75" customHeight="1" spans="1:10">
      <c r="A65" s="27" t="s">
        <v>387</v>
      </c>
      <c r="B65" s="27" t="s">
        <v>532</v>
      </c>
      <c r="C65" s="27" t="s">
        <v>413</v>
      </c>
      <c r="D65" s="27" t="s">
        <v>414</v>
      </c>
      <c r="E65" s="27" t="s">
        <v>537</v>
      </c>
      <c r="F65" s="27" t="s">
        <v>421</v>
      </c>
      <c r="G65" s="44" t="s">
        <v>50</v>
      </c>
      <c r="H65" s="27" t="s">
        <v>417</v>
      </c>
      <c r="I65" s="27" t="s">
        <v>418</v>
      </c>
      <c r="J65" s="27" t="s">
        <v>538</v>
      </c>
    </row>
    <row r="66" ht="33.75" customHeight="1" spans="1:10">
      <c r="A66" s="27" t="s">
        <v>387</v>
      </c>
      <c r="B66" s="27" t="s">
        <v>532</v>
      </c>
      <c r="C66" s="27" t="s">
        <v>413</v>
      </c>
      <c r="D66" s="27" t="s">
        <v>425</v>
      </c>
      <c r="E66" s="27" t="s">
        <v>539</v>
      </c>
      <c r="F66" s="27" t="s">
        <v>416</v>
      </c>
      <c r="G66" s="44" t="s">
        <v>540</v>
      </c>
      <c r="H66" s="27" t="s">
        <v>541</v>
      </c>
      <c r="I66" s="27" t="s">
        <v>418</v>
      </c>
      <c r="J66" s="27" t="s">
        <v>542</v>
      </c>
    </row>
    <row r="67" ht="33.75" customHeight="1" spans="1:10">
      <c r="A67" s="27" t="s">
        <v>387</v>
      </c>
      <c r="B67" s="27" t="s">
        <v>532</v>
      </c>
      <c r="C67" s="27" t="s">
        <v>438</v>
      </c>
      <c r="D67" s="27" t="s">
        <v>439</v>
      </c>
      <c r="E67" s="27" t="s">
        <v>543</v>
      </c>
      <c r="F67" s="27" t="s">
        <v>416</v>
      </c>
      <c r="G67" s="44" t="s">
        <v>544</v>
      </c>
      <c r="H67" s="27" t="s">
        <v>541</v>
      </c>
      <c r="I67" s="27" t="s">
        <v>442</v>
      </c>
      <c r="J67" s="27" t="s">
        <v>545</v>
      </c>
    </row>
    <row r="68" ht="33.75" customHeight="1" spans="1:10">
      <c r="A68" s="27" t="s">
        <v>387</v>
      </c>
      <c r="B68" s="27" t="s">
        <v>532</v>
      </c>
      <c r="C68" s="27" t="s">
        <v>438</v>
      </c>
      <c r="D68" s="27" t="s">
        <v>468</v>
      </c>
      <c r="E68" s="27" t="s">
        <v>546</v>
      </c>
      <c r="F68" s="27" t="s">
        <v>416</v>
      </c>
      <c r="G68" s="44" t="s">
        <v>544</v>
      </c>
      <c r="H68" s="27" t="s">
        <v>541</v>
      </c>
      <c r="I68" s="27" t="s">
        <v>442</v>
      </c>
      <c r="J68" s="27" t="s">
        <v>547</v>
      </c>
    </row>
    <row r="69" ht="33.75" customHeight="1" spans="1:10">
      <c r="A69" s="27" t="s">
        <v>387</v>
      </c>
      <c r="B69" s="27" t="s">
        <v>532</v>
      </c>
      <c r="C69" s="27" t="s">
        <v>448</v>
      </c>
      <c r="D69" s="27" t="s">
        <v>449</v>
      </c>
      <c r="E69" s="27" t="s">
        <v>548</v>
      </c>
      <c r="F69" s="27" t="s">
        <v>421</v>
      </c>
      <c r="G69" s="44" t="s">
        <v>549</v>
      </c>
      <c r="H69" s="27" t="s">
        <v>436</v>
      </c>
      <c r="I69" s="27" t="s">
        <v>418</v>
      </c>
      <c r="J69" s="27" t="s">
        <v>550</v>
      </c>
    </row>
    <row r="70" ht="33.75" customHeight="1" spans="1:10">
      <c r="A70" s="27" t="s">
        <v>348</v>
      </c>
      <c r="B70" s="27" t="s">
        <v>551</v>
      </c>
      <c r="C70" s="27" t="s">
        <v>413</v>
      </c>
      <c r="D70" s="27" t="s">
        <v>414</v>
      </c>
      <c r="E70" s="27" t="s">
        <v>552</v>
      </c>
      <c r="F70" s="27" t="s">
        <v>421</v>
      </c>
      <c r="G70" s="44" t="s">
        <v>553</v>
      </c>
      <c r="H70" s="27" t="s">
        <v>441</v>
      </c>
      <c r="I70" s="27" t="s">
        <v>418</v>
      </c>
      <c r="J70" s="27" t="s">
        <v>554</v>
      </c>
    </row>
    <row r="71" ht="33.75" customHeight="1" spans="1:10">
      <c r="A71" s="27" t="s">
        <v>348</v>
      </c>
      <c r="B71" s="27" t="s">
        <v>551</v>
      </c>
      <c r="C71" s="27" t="s">
        <v>413</v>
      </c>
      <c r="D71" s="27" t="s">
        <v>414</v>
      </c>
      <c r="E71" s="27" t="s">
        <v>555</v>
      </c>
      <c r="F71" s="27" t="s">
        <v>421</v>
      </c>
      <c r="G71" s="44" t="s">
        <v>428</v>
      </c>
      <c r="H71" s="27" t="s">
        <v>441</v>
      </c>
      <c r="I71" s="27" t="s">
        <v>418</v>
      </c>
      <c r="J71" s="27" t="s">
        <v>556</v>
      </c>
    </row>
    <row r="72" ht="33.75" customHeight="1" spans="1:10">
      <c r="A72" s="27" t="s">
        <v>348</v>
      </c>
      <c r="B72" s="27" t="s">
        <v>551</v>
      </c>
      <c r="C72" s="27" t="s">
        <v>413</v>
      </c>
      <c r="D72" s="27" t="s">
        <v>414</v>
      </c>
      <c r="E72" s="27" t="s">
        <v>557</v>
      </c>
      <c r="F72" s="27" t="s">
        <v>421</v>
      </c>
      <c r="G72" s="44" t="s">
        <v>558</v>
      </c>
      <c r="H72" s="27" t="s">
        <v>499</v>
      </c>
      <c r="I72" s="27" t="s">
        <v>418</v>
      </c>
      <c r="J72" s="27" t="s">
        <v>559</v>
      </c>
    </row>
    <row r="73" ht="33.75" customHeight="1" spans="1:10">
      <c r="A73" s="27" t="s">
        <v>348</v>
      </c>
      <c r="B73" s="27" t="s">
        <v>551</v>
      </c>
      <c r="C73" s="27" t="s">
        <v>413</v>
      </c>
      <c r="D73" s="27" t="s">
        <v>414</v>
      </c>
      <c r="E73" s="27" t="s">
        <v>560</v>
      </c>
      <c r="F73" s="27" t="s">
        <v>427</v>
      </c>
      <c r="G73" s="44" t="s">
        <v>561</v>
      </c>
      <c r="H73" s="27" t="s">
        <v>562</v>
      </c>
      <c r="I73" s="27" t="s">
        <v>418</v>
      </c>
      <c r="J73" s="27" t="s">
        <v>563</v>
      </c>
    </row>
    <row r="74" ht="33.75" customHeight="1" spans="1:10">
      <c r="A74" s="27" t="s">
        <v>348</v>
      </c>
      <c r="B74" s="27" t="s">
        <v>551</v>
      </c>
      <c r="C74" s="27" t="s">
        <v>413</v>
      </c>
      <c r="D74" s="27" t="s">
        <v>414</v>
      </c>
      <c r="E74" s="27" t="s">
        <v>564</v>
      </c>
      <c r="F74" s="27" t="s">
        <v>427</v>
      </c>
      <c r="G74" s="44" t="s">
        <v>529</v>
      </c>
      <c r="H74" s="27" t="s">
        <v>565</v>
      </c>
      <c r="I74" s="27" t="s">
        <v>418</v>
      </c>
      <c r="J74" s="27" t="s">
        <v>566</v>
      </c>
    </row>
    <row r="75" ht="33.75" customHeight="1" spans="1:10">
      <c r="A75" s="27" t="s">
        <v>348</v>
      </c>
      <c r="B75" s="27" t="s">
        <v>551</v>
      </c>
      <c r="C75" s="27" t="s">
        <v>413</v>
      </c>
      <c r="D75" s="27" t="s">
        <v>425</v>
      </c>
      <c r="E75" s="27" t="s">
        <v>567</v>
      </c>
      <c r="F75" s="27" t="s">
        <v>427</v>
      </c>
      <c r="G75" s="44" t="s">
        <v>48</v>
      </c>
      <c r="H75" s="27" t="s">
        <v>436</v>
      </c>
      <c r="I75" s="27" t="s">
        <v>418</v>
      </c>
      <c r="J75" s="27" t="s">
        <v>568</v>
      </c>
    </row>
    <row r="76" ht="33.75" customHeight="1" spans="1:10">
      <c r="A76" s="27" t="s">
        <v>348</v>
      </c>
      <c r="B76" s="27" t="s">
        <v>551</v>
      </c>
      <c r="C76" s="27" t="s">
        <v>413</v>
      </c>
      <c r="D76" s="27" t="s">
        <v>425</v>
      </c>
      <c r="E76" s="27" t="s">
        <v>569</v>
      </c>
      <c r="F76" s="27" t="s">
        <v>421</v>
      </c>
      <c r="G76" s="44" t="s">
        <v>445</v>
      </c>
      <c r="H76" s="27" t="s">
        <v>436</v>
      </c>
      <c r="I76" s="27" t="s">
        <v>418</v>
      </c>
      <c r="J76" s="27" t="s">
        <v>570</v>
      </c>
    </row>
    <row r="77" ht="33.75" customHeight="1" spans="1:10">
      <c r="A77" s="27" t="s">
        <v>348</v>
      </c>
      <c r="B77" s="27" t="s">
        <v>551</v>
      </c>
      <c r="C77" s="27" t="s">
        <v>438</v>
      </c>
      <c r="D77" s="27" t="s">
        <v>439</v>
      </c>
      <c r="E77" s="27" t="s">
        <v>571</v>
      </c>
      <c r="F77" s="27" t="s">
        <v>416</v>
      </c>
      <c r="G77" s="44" t="s">
        <v>445</v>
      </c>
      <c r="H77" s="27" t="s">
        <v>436</v>
      </c>
      <c r="I77" s="27" t="s">
        <v>442</v>
      </c>
      <c r="J77" s="27" t="s">
        <v>572</v>
      </c>
    </row>
    <row r="78" ht="33.75" customHeight="1" spans="1:10">
      <c r="A78" s="27" t="s">
        <v>348</v>
      </c>
      <c r="B78" s="27" t="s">
        <v>551</v>
      </c>
      <c r="C78" s="27" t="s">
        <v>438</v>
      </c>
      <c r="D78" s="27" t="s">
        <v>439</v>
      </c>
      <c r="E78" s="27" t="s">
        <v>573</v>
      </c>
      <c r="F78" s="27" t="s">
        <v>416</v>
      </c>
      <c r="G78" s="44" t="s">
        <v>445</v>
      </c>
      <c r="H78" s="27" t="s">
        <v>436</v>
      </c>
      <c r="I78" s="27" t="s">
        <v>442</v>
      </c>
      <c r="J78" s="27" t="s">
        <v>574</v>
      </c>
    </row>
    <row r="79" ht="33.75" customHeight="1" spans="1:10">
      <c r="A79" s="27" t="s">
        <v>348</v>
      </c>
      <c r="B79" s="27" t="s">
        <v>551</v>
      </c>
      <c r="C79" s="27" t="s">
        <v>438</v>
      </c>
      <c r="D79" s="27" t="s">
        <v>468</v>
      </c>
      <c r="E79" s="27" t="s">
        <v>575</v>
      </c>
      <c r="F79" s="27" t="s">
        <v>416</v>
      </c>
      <c r="G79" s="44" t="s">
        <v>445</v>
      </c>
      <c r="H79" s="27" t="s">
        <v>541</v>
      </c>
      <c r="I79" s="27" t="s">
        <v>418</v>
      </c>
      <c r="J79" s="27" t="s">
        <v>576</v>
      </c>
    </row>
    <row r="80" ht="33.75" customHeight="1" spans="1:10">
      <c r="A80" s="27" t="s">
        <v>348</v>
      </c>
      <c r="B80" s="27" t="s">
        <v>551</v>
      </c>
      <c r="C80" s="27" t="s">
        <v>448</v>
      </c>
      <c r="D80" s="27" t="s">
        <v>449</v>
      </c>
      <c r="E80" s="27" t="s">
        <v>577</v>
      </c>
      <c r="F80" s="27" t="s">
        <v>421</v>
      </c>
      <c r="G80" s="44" t="s">
        <v>435</v>
      </c>
      <c r="H80" s="27" t="s">
        <v>436</v>
      </c>
      <c r="I80" s="27" t="s">
        <v>418</v>
      </c>
      <c r="J80" s="27" t="s">
        <v>578</v>
      </c>
    </row>
    <row r="81" ht="33.75" customHeight="1" spans="1:10">
      <c r="A81" s="27" t="s">
        <v>397</v>
      </c>
      <c r="B81" s="27" t="s">
        <v>579</v>
      </c>
      <c r="C81" s="27" t="s">
        <v>413</v>
      </c>
      <c r="D81" s="27" t="s">
        <v>414</v>
      </c>
      <c r="E81" s="27" t="s">
        <v>580</v>
      </c>
      <c r="F81" s="27" t="s">
        <v>416</v>
      </c>
      <c r="G81" s="44" t="s">
        <v>580</v>
      </c>
      <c r="H81" s="27" t="s">
        <v>581</v>
      </c>
      <c r="I81" s="27" t="s">
        <v>418</v>
      </c>
      <c r="J81" s="27" t="s">
        <v>582</v>
      </c>
    </row>
    <row r="82" ht="33.75" customHeight="1" spans="1:10">
      <c r="A82" s="27" t="s">
        <v>397</v>
      </c>
      <c r="B82" s="27" t="s">
        <v>579</v>
      </c>
      <c r="C82" s="27" t="s">
        <v>413</v>
      </c>
      <c r="D82" s="27" t="s">
        <v>414</v>
      </c>
      <c r="E82" s="27" t="s">
        <v>583</v>
      </c>
      <c r="F82" s="27" t="s">
        <v>416</v>
      </c>
      <c r="G82" s="44" t="s">
        <v>583</v>
      </c>
      <c r="H82" s="27" t="s">
        <v>581</v>
      </c>
      <c r="I82" s="27" t="s">
        <v>418</v>
      </c>
      <c r="J82" s="27" t="s">
        <v>584</v>
      </c>
    </row>
    <row r="83" ht="33.75" customHeight="1" spans="1:10">
      <c r="A83" s="27" t="s">
        <v>397</v>
      </c>
      <c r="B83" s="27" t="s">
        <v>579</v>
      </c>
      <c r="C83" s="27" t="s">
        <v>438</v>
      </c>
      <c r="D83" s="27" t="s">
        <v>439</v>
      </c>
      <c r="E83" s="27" t="s">
        <v>585</v>
      </c>
      <c r="F83" s="27" t="s">
        <v>416</v>
      </c>
      <c r="G83" s="44" t="s">
        <v>544</v>
      </c>
      <c r="H83" s="27" t="s">
        <v>541</v>
      </c>
      <c r="I83" s="27" t="s">
        <v>442</v>
      </c>
      <c r="J83" s="27" t="s">
        <v>586</v>
      </c>
    </row>
    <row r="84" ht="33.75" customHeight="1" spans="1:10">
      <c r="A84" s="27" t="s">
        <v>397</v>
      </c>
      <c r="B84" s="27" t="s">
        <v>579</v>
      </c>
      <c r="C84" s="27" t="s">
        <v>438</v>
      </c>
      <c r="D84" s="27" t="s">
        <v>468</v>
      </c>
      <c r="E84" s="27" t="s">
        <v>546</v>
      </c>
      <c r="F84" s="27" t="s">
        <v>416</v>
      </c>
      <c r="G84" s="44" t="s">
        <v>544</v>
      </c>
      <c r="H84" s="27" t="s">
        <v>541</v>
      </c>
      <c r="I84" s="27" t="s">
        <v>442</v>
      </c>
      <c r="J84" s="27" t="s">
        <v>587</v>
      </c>
    </row>
    <row r="85" ht="33.75" customHeight="1" spans="1:10">
      <c r="A85" s="27" t="s">
        <v>397</v>
      </c>
      <c r="B85" s="27" t="s">
        <v>579</v>
      </c>
      <c r="C85" s="27" t="s">
        <v>448</v>
      </c>
      <c r="D85" s="27" t="s">
        <v>449</v>
      </c>
      <c r="E85" s="27" t="s">
        <v>588</v>
      </c>
      <c r="F85" s="27" t="s">
        <v>589</v>
      </c>
      <c r="G85" s="44" t="s">
        <v>588</v>
      </c>
      <c r="H85" s="27" t="s">
        <v>436</v>
      </c>
      <c r="I85" s="27" t="s">
        <v>418</v>
      </c>
      <c r="J85" s="27" t="s">
        <v>590</v>
      </c>
    </row>
    <row r="86" ht="33.75" customHeight="1" spans="1:10">
      <c r="A86" s="27" t="s">
        <v>393</v>
      </c>
      <c r="B86" s="27" t="s">
        <v>591</v>
      </c>
      <c r="C86" s="27" t="s">
        <v>413</v>
      </c>
      <c r="D86" s="27" t="s">
        <v>414</v>
      </c>
      <c r="E86" s="27" t="s">
        <v>516</v>
      </c>
      <c r="F86" s="27" t="s">
        <v>416</v>
      </c>
      <c r="G86" s="44" t="s">
        <v>45</v>
      </c>
      <c r="H86" s="27" t="s">
        <v>417</v>
      </c>
      <c r="I86" s="27" t="s">
        <v>418</v>
      </c>
      <c r="J86" s="27" t="s">
        <v>592</v>
      </c>
    </row>
    <row r="87" ht="33.75" customHeight="1" spans="1:10">
      <c r="A87" s="27" t="s">
        <v>393</v>
      </c>
      <c r="B87" s="27" t="s">
        <v>591</v>
      </c>
      <c r="C87" s="27" t="s">
        <v>413</v>
      </c>
      <c r="D87" s="27" t="s">
        <v>433</v>
      </c>
      <c r="E87" s="27" t="s">
        <v>593</v>
      </c>
      <c r="F87" s="27" t="s">
        <v>416</v>
      </c>
      <c r="G87" s="44" t="s">
        <v>445</v>
      </c>
      <c r="H87" s="27" t="s">
        <v>436</v>
      </c>
      <c r="I87" s="27" t="s">
        <v>418</v>
      </c>
      <c r="J87" s="27" t="s">
        <v>594</v>
      </c>
    </row>
    <row r="88" ht="33.75" customHeight="1" spans="1:10">
      <c r="A88" s="27" t="s">
        <v>393</v>
      </c>
      <c r="B88" s="27" t="s">
        <v>591</v>
      </c>
      <c r="C88" s="27" t="s">
        <v>438</v>
      </c>
      <c r="D88" s="27" t="s">
        <v>439</v>
      </c>
      <c r="E88" s="27" t="s">
        <v>595</v>
      </c>
      <c r="F88" s="27" t="s">
        <v>421</v>
      </c>
      <c r="G88" s="44" t="s">
        <v>549</v>
      </c>
      <c r="H88" s="27" t="s">
        <v>436</v>
      </c>
      <c r="I88" s="27" t="s">
        <v>418</v>
      </c>
      <c r="J88" s="27" t="s">
        <v>596</v>
      </c>
    </row>
    <row r="89" ht="33.75" customHeight="1" spans="1:10">
      <c r="A89" s="27" t="s">
        <v>393</v>
      </c>
      <c r="B89" s="27" t="s">
        <v>591</v>
      </c>
      <c r="C89" s="27" t="s">
        <v>438</v>
      </c>
      <c r="D89" s="27" t="s">
        <v>468</v>
      </c>
      <c r="E89" s="27" t="s">
        <v>597</v>
      </c>
      <c r="F89" s="27" t="s">
        <v>416</v>
      </c>
      <c r="G89" s="44" t="s">
        <v>598</v>
      </c>
      <c r="H89" s="27"/>
      <c r="I89" s="27" t="s">
        <v>442</v>
      </c>
      <c r="J89" s="27" t="s">
        <v>599</v>
      </c>
    </row>
    <row r="90" ht="33.75" customHeight="1" spans="1:10">
      <c r="A90" s="27" t="s">
        <v>393</v>
      </c>
      <c r="B90" s="27" t="s">
        <v>591</v>
      </c>
      <c r="C90" s="27" t="s">
        <v>448</v>
      </c>
      <c r="D90" s="27" t="s">
        <v>449</v>
      </c>
      <c r="E90" s="27" t="s">
        <v>600</v>
      </c>
      <c r="F90" s="27" t="s">
        <v>421</v>
      </c>
      <c r="G90" s="44" t="s">
        <v>601</v>
      </c>
      <c r="H90" s="27" t="s">
        <v>436</v>
      </c>
      <c r="I90" s="27" t="s">
        <v>418</v>
      </c>
      <c r="J90" s="27" t="s">
        <v>602</v>
      </c>
    </row>
    <row r="91" ht="33.75" customHeight="1" spans="1:10">
      <c r="A91" s="27" t="s">
        <v>395</v>
      </c>
      <c r="B91" s="27" t="s">
        <v>603</v>
      </c>
      <c r="C91" s="27" t="s">
        <v>413</v>
      </c>
      <c r="D91" s="27" t="s">
        <v>414</v>
      </c>
      <c r="E91" s="27" t="s">
        <v>444</v>
      </c>
      <c r="F91" s="27" t="s">
        <v>589</v>
      </c>
      <c r="G91" s="44" t="s">
        <v>463</v>
      </c>
      <c r="H91" s="27" t="s">
        <v>499</v>
      </c>
      <c r="I91" s="27" t="s">
        <v>418</v>
      </c>
      <c r="J91" s="27" t="s">
        <v>444</v>
      </c>
    </row>
    <row r="92" ht="33.75" customHeight="1" spans="1:10">
      <c r="A92" s="27" t="s">
        <v>395</v>
      </c>
      <c r="B92" s="27" t="s">
        <v>603</v>
      </c>
      <c r="C92" s="27" t="s">
        <v>413</v>
      </c>
      <c r="D92" s="27" t="s">
        <v>414</v>
      </c>
      <c r="E92" s="27" t="s">
        <v>604</v>
      </c>
      <c r="F92" s="27" t="s">
        <v>421</v>
      </c>
      <c r="G92" s="44" t="s">
        <v>561</v>
      </c>
      <c r="H92" s="27" t="s">
        <v>441</v>
      </c>
      <c r="I92" s="27" t="s">
        <v>418</v>
      </c>
      <c r="J92" s="27" t="s">
        <v>605</v>
      </c>
    </row>
    <row r="93" ht="33.75" customHeight="1" spans="1:10">
      <c r="A93" s="27" t="s">
        <v>395</v>
      </c>
      <c r="B93" s="27" t="s">
        <v>603</v>
      </c>
      <c r="C93" s="27" t="s">
        <v>413</v>
      </c>
      <c r="D93" s="27" t="s">
        <v>414</v>
      </c>
      <c r="E93" s="27" t="s">
        <v>606</v>
      </c>
      <c r="F93" s="27" t="s">
        <v>421</v>
      </c>
      <c r="G93" s="44" t="s">
        <v>45</v>
      </c>
      <c r="H93" s="27" t="s">
        <v>441</v>
      </c>
      <c r="I93" s="27" t="s">
        <v>418</v>
      </c>
      <c r="J93" s="27" t="s">
        <v>607</v>
      </c>
    </row>
    <row r="94" ht="33.75" customHeight="1" spans="1:10">
      <c r="A94" s="27" t="s">
        <v>395</v>
      </c>
      <c r="B94" s="27" t="s">
        <v>603</v>
      </c>
      <c r="C94" s="27" t="s">
        <v>413</v>
      </c>
      <c r="D94" s="27" t="s">
        <v>433</v>
      </c>
      <c r="E94" s="27" t="s">
        <v>608</v>
      </c>
      <c r="F94" s="27" t="s">
        <v>427</v>
      </c>
      <c r="G94" s="44" t="s">
        <v>609</v>
      </c>
      <c r="H94" s="27" t="s">
        <v>470</v>
      </c>
      <c r="I94" s="27" t="s">
        <v>418</v>
      </c>
      <c r="J94" s="27" t="s">
        <v>608</v>
      </c>
    </row>
    <row r="95" ht="33.75" customHeight="1" spans="1:10">
      <c r="A95" s="27" t="s">
        <v>395</v>
      </c>
      <c r="B95" s="27" t="s">
        <v>603</v>
      </c>
      <c r="C95" s="27" t="s">
        <v>438</v>
      </c>
      <c r="D95" s="27" t="s">
        <v>439</v>
      </c>
      <c r="E95" s="27" t="s">
        <v>610</v>
      </c>
      <c r="F95" s="27" t="s">
        <v>416</v>
      </c>
      <c r="G95" s="44" t="s">
        <v>544</v>
      </c>
      <c r="H95" s="27"/>
      <c r="I95" s="27" t="s">
        <v>442</v>
      </c>
      <c r="J95" s="27" t="s">
        <v>545</v>
      </c>
    </row>
    <row r="96" ht="33.75" customHeight="1" spans="1:10">
      <c r="A96" s="27" t="s">
        <v>395</v>
      </c>
      <c r="B96" s="27" t="s">
        <v>603</v>
      </c>
      <c r="C96" s="27" t="s">
        <v>438</v>
      </c>
      <c r="D96" s="27" t="s">
        <v>468</v>
      </c>
      <c r="E96" s="27" t="s">
        <v>611</v>
      </c>
      <c r="F96" s="27" t="s">
        <v>416</v>
      </c>
      <c r="G96" s="44" t="s">
        <v>544</v>
      </c>
      <c r="H96" s="27"/>
      <c r="I96" s="27" t="s">
        <v>442</v>
      </c>
      <c r="J96" s="27" t="s">
        <v>612</v>
      </c>
    </row>
    <row r="97" ht="33.75" customHeight="1" spans="1:10">
      <c r="A97" s="27" t="s">
        <v>395</v>
      </c>
      <c r="B97" s="27" t="s">
        <v>603</v>
      </c>
      <c r="C97" s="27" t="s">
        <v>448</v>
      </c>
      <c r="D97" s="27" t="s">
        <v>449</v>
      </c>
      <c r="E97" s="27" t="s">
        <v>613</v>
      </c>
      <c r="F97" s="27" t="s">
        <v>421</v>
      </c>
      <c r="G97" s="44" t="s">
        <v>549</v>
      </c>
      <c r="H97" s="27" t="s">
        <v>436</v>
      </c>
      <c r="I97" s="27" t="s">
        <v>418</v>
      </c>
      <c r="J97" s="27" t="s">
        <v>614</v>
      </c>
    </row>
    <row r="98" ht="33.75" customHeight="1" spans="1:10">
      <c r="A98" s="27" t="s">
        <v>389</v>
      </c>
      <c r="B98" s="27" t="s">
        <v>615</v>
      </c>
      <c r="C98" s="27" t="s">
        <v>413</v>
      </c>
      <c r="D98" s="27" t="s">
        <v>414</v>
      </c>
      <c r="E98" s="27" t="s">
        <v>444</v>
      </c>
      <c r="F98" s="27" t="s">
        <v>421</v>
      </c>
      <c r="G98" s="44" t="s">
        <v>616</v>
      </c>
      <c r="H98" s="27" t="s">
        <v>446</v>
      </c>
      <c r="I98" s="27" t="s">
        <v>418</v>
      </c>
      <c r="J98" s="27" t="s">
        <v>617</v>
      </c>
    </row>
    <row r="99" ht="33.75" customHeight="1" spans="1:10">
      <c r="A99" s="27" t="s">
        <v>389</v>
      </c>
      <c r="B99" s="27" t="s">
        <v>615</v>
      </c>
      <c r="C99" s="27" t="s">
        <v>413</v>
      </c>
      <c r="D99" s="27" t="s">
        <v>414</v>
      </c>
      <c r="E99" s="27" t="s">
        <v>618</v>
      </c>
      <c r="F99" s="27" t="s">
        <v>421</v>
      </c>
      <c r="G99" s="44" t="s">
        <v>53</v>
      </c>
      <c r="H99" s="27" t="s">
        <v>417</v>
      </c>
      <c r="I99" s="27" t="s">
        <v>418</v>
      </c>
      <c r="J99" s="27" t="s">
        <v>618</v>
      </c>
    </row>
    <row r="100" ht="33.75" customHeight="1" spans="1:10">
      <c r="A100" s="27" t="s">
        <v>389</v>
      </c>
      <c r="B100" s="27" t="s">
        <v>615</v>
      </c>
      <c r="C100" s="27" t="s">
        <v>413</v>
      </c>
      <c r="D100" s="27" t="s">
        <v>414</v>
      </c>
      <c r="E100" s="27" t="s">
        <v>502</v>
      </c>
      <c r="F100" s="27" t="s">
        <v>421</v>
      </c>
      <c r="G100" s="44" t="s">
        <v>48</v>
      </c>
      <c r="H100" s="27" t="s">
        <v>441</v>
      </c>
      <c r="I100" s="27" t="s">
        <v>418</v>
      </c>
      <c r="J100" s="27" t="s">
        <v>619</v>
      </c>
    </row>
    <row r="101" ht="33.75" customHeight="1" spans="1:10">
      <c r="A101" s="27" t="s">
        <v>389</v>
      </c>
      <c r="B101" s="27" t="s">
        <v>615</v>
      </c>
      <c r="C101" s="27" t="s">
        <v>413</v>
      </c>
      <c r="D101" s="27" t="s">
        <v>433</v>
      </c>
      <c r="E101" s="27" t="s">
        <v>620</v>
      </c>
      <c r="F101" s="27" t="s">
        <v>427</v>
      </c>
      <c r="G101" s="44" t="s">
        <v>621</v>
      </c>
      <c r="H101" s="27" t="s">
        <v>622</v>
      </c>
      <c r="I101" s="27" t="s">
        <v>418</v>
      </c>
      <c r="J101" s="27" t="s">
        <v>623</v>
      </c>
    </row>
    <row r="102" ht="33.75" customHeight="1" spans="1:10">
      <c r="A102" s="27" t="s">
        <v>389</v>
      </c>
      <c r="B102" s="27" t="s">
        <v>615</v>
      </c>
      <c r="C102" s="27" t="s">
        <v>438</v>
      </c>
      <c r="D102" s="27" t="s">
        <v>439</v>
      </c>
      <c r="E102" s="27" t="s">
        <v>610</v>
      </c>
      <c r="F102" s="27" t="s">
        <v>416</v>
      </c>
      <c r="G102" s="44" t="s">
        <v>544</v>
      </c>
      <c r="H102" s="27"/>
      <c r="I102" s="27" t="s">
        <v>442</v>
      </c>
      <c r="J102" s="27" t="s">
        <v>624</v>
      </c>
    </row>
    <row r="103" ht="33.75" customHeight="1" spans="1:10">
      <c r="A103" s="27" t="s">
        <v>389</v>
      </c>
      <c r="B103" s="27" t="s">
        <v>615</v>
      </c>
      <c r="C103" s="27" t="s">
        <v>438</v>
      </c>
      <c r="D103" s="27" t="s">
        <v>468</v>
      </c>
      <c r="E103" s="27" t="s">
        <v>611</v>
      </c>
      <c r="F103" s="27" t="s">
        <v>416</v>
      </c>
      <c r="G103" s="44" t="s">
        <v>544</v>
      </c>
      <c r="H103" s="27"/>
      <c r="I103" s="27" t="s">
        <v>442</v>
      </c>
      <c r="J103" s="27" t="s">
        <v>625</v>
      </c>
    </row>
    <row r="104" ht="33.75" customHeight="1" spans="1:10">
      <c r="A104" s="27" t="s">
        <v>389</v>
      </c>
      <c r="B104" s="27" t="s">
        <v>615</v>
      </c>
      <c r="C104" s="27" t="s">
        <v>448</v>
      </c>
      <c r="D104" s="27" t="s">
        <v>449</v>
      </c>
      <c r="E104" s="27" t="s">
        <v>626</v>
      </c>
      <c r="F104" s="27" t="s">
        <v>421</v>
      </c>
      <c r="G104" s="44" t="s">
        <v>549</v>
      </c>
      <c r="H104" s="27" t="s">
        <v>436</v>
      </c>
      <c r="I104" s="27" t="s">
        <v>442</v>
      </c>
      <c r="J104" s="27" t="s">
        <v>627</v>
      </c>
    </row>
    <row r="105" ht="33.75" customHeight="1" spans="1:10">
      <c r="A105" s="27" t="s">
        <v>391</v>
      </c>
      <c r="B105" s="27" t="s">
        <v>628</v>
      </c>
      <c r="C105" s="27" t="s">
        <v>413</v>
      </c>
      <c r="D105" s="27" t="s">
        <v>414</v>
      </c>
      <c r="E105" s="27" t="s">
        <v>444</v>
      </c>
      <c r="F105" s="27" t="s">
        <v>421</v>
      </c>
      <c r="G105" s="44" t="s">
        <v>533</v>
      </c>
      <c r="H105" s="27" t="s">
        <v>446</v>
      </c>
      <c r="I105" s="27" t="s">
        <v>418</v>
      </c>
      <c r="J105" s="27" t="s">
        <v>432</v>
      </c>
    </row>
    <row r="106" ht="33.75" customHeight="1" spans="1:10">
      <c r="A106" s="27" t="s">
        <v>391</v>
      </c>
      <c r="B106" s="27" t="s">
        <v>628</v>
      </c>
      <c r="C106" s="27" t="s">
        <v>413</v>
      </c>
      <c r="D106" s="27" t="s">
        <v>414</v>
      </c>
      <c r="E106" s="27" t="s">
        <v>536</v>
      </c>
      <c r="F106" s="27" t="s">
        <v>421</v>
      </c>
      <c r="G106" s="44" t="s">
        <v>46</v>
      </c>
      <c r="H106" s="27" t="s">
        <v>417</v>
      </c>
      <c r="I106" s="27" t="s">
        <v>418</v>
      </c>
      <c r="J106" s="27" t="s">
        <v>536</v>
      </c>
    </row>
    <row r="107" ht="33.75" customHeight="1" spans="1:10">
      <c r="A107" s="27" t="s">
        <v>391</v>
      </c>
      <c r="B107" s="27" t="s">
        <v>628</v>
      </c>
      <c r="C107" s="27" t="s">
        <v>413</v>
      </c>
      <c r="D107" s="27" t="s">
        <v>414</v>
      </c>
      <c r="E107" s="27" t="s">
        <v>538</v>
      </c>
      <c r="F107" s="27" t="s">
        <v>421</v>
      </c>
      <c r="G107" s="44" t="s">
        <v>50</v>
      </c>
      <c r="H107" s="27" t="s">
        <v>417</v>
      </c>
      <c r="I107" s="27" t="s">
        <v>418</v>
      </c>
      <c r="J107" s="27" t="s">
        <v>629</v>
      </c>
    </row>
    <row r="108" ht="33.75" customHeight="1" spans="1:10">
      <c r="A108" s="27" t="s">
        <v>391</v>
      </c>
      <c r="B108" s="27" t="s">
        <v>628</v>
      </c>
      <c r="C108" s="27" t="s">
        <v>413</v>
      </c>
      <c r="D108" s="27" t="s">
        <v>425</v>
      </c>
      <c r="E108" s="27" t="s">
        <v>539</v>
      </c>
      <c r="F108" s="27" t="s">
        <v>416</v>
      </c>
      <c r="G108" s="44" t="s">
        <v>540</v>
      </c>
      <c r="H108" s="27" t="s">
        <v>541</v>
      </c>
      <c r="I108" s="27" t="s">
        <v>442</v>
      </c>
      <c r="J108" s="27" t="s">
        <v>542</v>
      </c>
    </row>
    <row r="109" ht="33.75" customHeight="1" spans="1:10">
      <c r="A109" s="27" t="s">
        <v>391</v>
      </c>
      <c r="B109" s="27" t="s">
        <v>628</v>
      </c>
      <c r="C109" s="27" t="s">
        <v>438</v>
      </c>
      <c r="D109" s="27" t="s">
        <v>439</v>
      </c>
      <c r="E109" s="27" t="s">
        <v>610</v>
      </c>
      <c r="F109" s="27" t="s">
        <v>416</v>
      </c>
      <c r="G109" s="44" t="s">
        <v>544</v>
      </c>
      <c r="H109" s="27" t="s">
        <v>436</v>
      </c>
      <c r="I109" s="27" t="s">
        <v>442</v>
      </c>
      <c r="J109" s="27" t="s">
        <v>545</v>
      </c>
    </row>
    <row r="110" ht="33.75" customHeight="1" spans="1:10">
      <c r="A110" s="27" t="s">
        <v>391</v>
      </c>
      <c r="B110" s="27" t="s">
        <v>628</v>
      </c>
      <c r="C110" s="27" t="s">
        <v>438</v>
      </c>
      <c r="D110" s="27" t="s">
        <v>439</v>
      </c>
      <c r="E110" s="27" t="s">
        <v>546</v>
      </c>
      <c r="F110" s="27" t="s">
        <v>416</v>
      </c>
      <c r="G110" s="44" t="s">
        <v>544</v>
      </c>
      <c r="H110" s="27" t="s">
        <v>436</v>
      </c>
      <c r="I110" s="27" t="s">
        <v>442</v>
      </c>
      <c r="J110" s="27" t="s">
        <v>547</v>
      </c>
    </row>
    <row r="111" ht="33.75" customHeight="1" spans="1:10">
      <c r="A111" s="27" t="s">
        <v>391</v>
      </c>
      <c r="B111" s="27" t="s">
        <v>628</v>
      </c>
      <c r="C111" s="27" t="s">
        <v>448</v>
      </c>
      <c r="D111" s="27" t="s">
        <v>449</v>
      </c>
      <c r="E111" s="27" t="s">
        <v>626</v>
      </c>
      <c r="F111" s="27" t="s">
        <v>421</v>
      </c>
      <c r="G111" s="44" t="s">
        <v>549</v>
      </c>
      <c r="H111" s="27" t="s">
        <v>436</v>
      </c>
      <c r="I111" s="27" t="s">
        <v>442</v>
      </c>
      <c r="J111" s="27" t="s">
        <v>550</v>
      </c>
    </row>
    <row r="112" ht="33.75" customHeight="1" spans="1:10">
      <c r="A112" s="27" t="s">
        <v>357</v>
      </c>
      <c r="B112" s="27" t="s">
        <v>630</v>
      </c>
      <c r="C112" s="27" t="s">
        <v>413</v>
      </c>
      <c r="D112" s="27" t="s">
        <v>414</v>
      </c>
      <c r="E112" s="27" t="s">
        <v>631</v>
      </c>
      <c r="F112" s="27" t="s">
        <v>421</v>
      </c>
      <c r="G112" s="44" t="s">
        <v>553</v>
      </c>
      <c r="H112" s="27" t="s">
        <v>417</v>
      </c>
      <c r="I112" s="27" t="s">
        <v>418</v>
      </c>
      <c r="J112" s="27" t="s">
        <v>632</v>
      </c>
    </row>
    <row r="113" ht="33.75" customHeight="1" spans="1:10">
      <c r="A113" s="27" t="s">
        <v>357</v>
      </c>
      <c r="B113" s="27" t="s">
        <v>630</v>
      </c>
      <c r="C113" s="27" t="s">
        <v>413</v>
      </c>
      <c r="D113" s="27" t="s">
        <v>414</v>
      </c>
      <c r="E113" s="27" t="s">
        <v>633</v>
      </c>
      <c r="F113" s="27" t="s">
        <v>421</v>
      </c>
      <c r="G113" s="44" t="s">
        <v>634</v>
      </c>
      <c r="H113" s="27" t="s">
        <v>417</v>
      </c>
      <c r="I113" s="27" t="s">
        <v>418</v>
      </c>
      <c r="J113" s="27" t="s">
        <v>554</v>
      </c>
    </row>
    <row r="114" ht="33.75" customHeight="1" spans="1:10">
      <c r="A114" s="27" t="s">
        <v>357</v>
      </c>
      <c r="B114" s="27" t="s">
        <v>630</v>
      </c>
      <c r="C114" s="27" t="s">
        <v>413</v>
      </c>
      <c r="D114" s="27" t="s">
        <v>414</v>
      </c>
      <c r="E114" s="27" t="s">
        <v>557</v>
      </c>
      <c r="F114" s="27" t="s">
        <v>421</v>
      </c>
      <c r="G114" s="44" t="s">
        <v>635</v>
      </c>
      <c r="H114" s="27" t="s">
        <v>499</v>
      </c>
      <c r="I114" s="27" t="s">
        <v>418</v>
      </c>
      <c r="J114" s="27" t="s">
        <v>559</v>
      </c>
    </row>
    <row r="115" ht="33.75" customHeight="1" spans="1:10">
      <c r="A115" s="27" t="s">
        <v>357</v>
      </c>
      <c r="B115" s="27" t="s">
        <v>630</v>
      </c>
      <c r="C115" s="27" t="s">
        <v>413</v>
      </c>
      <c r="D115" s="27" t="s">
        <v>414</v>
      </c>
      <c r="E115" s="27" t="s">
        <v>636</v>
      </c>
      <c r="F115" s="27" t="s">
        <v>421</v>
      </c>
      <c r="G115" s="44" t="s">
        <v>44</v>
      </c>
      <c r="H115" s="27" t="s">
        <v>417</v>
      </c>
      <c r="I115" s="27" t="s">
        <v>418</v>
      </c>
      <c r="J115" s="27" t="s">
        <v>637</v>
      </c>
    </row>
    <row r="116" ht="33.75" customHeight="1" spans="1:10">
      <c r="A116" s="27" t="s">
        <v>357</v>
      </c>
      <c r="B116" s="27" t="s">
        <v>630</v>
      </c>
      <c r="C116" s="27" t="s">
        <v>413</v>
      </c>
      <c r="D116" s="27" t="s">
        <v>414</v>
      </c>
      <c r="E116" s="27" t="s">
        <v>638</v>
      </c>
      <c r="F116" s="27" t="s">
        <v>421</v>
      </c>
      <c r="G116" s="44" t="s">
        <v>639</v>
      </c>
      <c r="H116" s="27" t="s">
        <v>417</v>
      </c>
      <c r="I116" s="27" t="s">
        <v>418</v>
      </c>
      <c r="J116" s="27" t="s">
        <v>640</v>
      </c>
    </row>
    <row r="117" ht="33.75" customHeight="1" spans="1:10">
      <c r="A117" s="27" t="s">
        <v>357</v>
      </c>
      <c r="B117" s="27" t="s">
        <v>630</v>
      </c>
      <c r="C117" s="27" t="s">
        <v>413</v>
      </c>
      <c r="D117" s="27" t="s">
        <v>425</v>
      </c>
      <c r="E117" s="27" t="s">
        <v>641</v>
      </c>
      <c r="F117" s="27" t="s">
        <v>416</v>
      </c>
      <c r="G117" s="44" t="s">
        <v>445</v>
      </c>
      <c r="H117" s="27" t="s">
        <v>436</v>
      </c>
      <c r="I117" s="27" t="s">
        <v>418</v>
      </c>
      <c r="J117" s="27" t="s">
        <v>642</v>
      </c>
    </row>
    <row r="118" ht="33.75" customHeight="1" spans="1:10">
      <c r="A118" s="27" t="s">
        <v>357</v>
      </c>
      <c r="B118" s="27" t="s">
        <v>630</v>
      </c>
      <c r="C118" s="27" t="s">
        <v>413</v>
      </c>
      <c r="D118" s="27" t="s">
        <v>425</v>
      </c>
      <c r="E118" s="27" t="s">
        <v>643</v>
      </c>
      <c r="F118" s="27" t="s">
        <v>427</v>
      </c>
      <c r="G118" s="44" t="s">
        <v>48</v>
      </c>
      <c r="H118" s="27" t="s">
        <v>436</v>
      </c>
      <c r="I118" s="27" t="s">
        <v>418</v>
      </c>
      <c r="J118" s="27" t="s">
        <v>644</v>
      </c>
    </row>
    <row r="119" ht="33.75" customHeight="1" spans="1:10">
      <c r="A119" s="27" t="s">
        <v>357</v>
      </c>
      <c r="B119" s="27" t="s">
        <v>630</v>
      </c>
      <c r="C119" s="27" t="s">
        <v>438</v>
      </c>
      <c r="D119" s="27" t="s">
        <v>439</v>
      </c>
      <c r="E119" s="27" t="s">
        <v>645</v>
      </c>
      <c r="F119" s="27" t="s">
        <v>416</v>
      </c>
      <c r="G119" s="44" t="s">
        <v>540</v>
      </c>
      <c r="H119" s="27" t="s">
        <v>541</v>
      </c>
      <c r="I119" s="27" t="s">
        <v>442</v>
      </c>
      <c r="J119" s="27" t="s">
        <v>572</v>
      </c>
    </row>
    <row r="120" ht="33.75" customHeight="1" spans="1:10">
      <c r="A120" s="27" t="s">
        <v>357</v>
      </c>
      <c r="B120" s="27" t="s">
        <v>630</v>
      </c>
      <c r="C120" s="27" t="s">
        <v>438</v>
      </c>
      <c r="D120" s="27" t="s">
        <v>439</v>
      </c>
      <c r="E120" s="27" t="s">
        <v>646</v>
      </c>
      <c r="F120" s="27" t="s">
        <v>416</v>
      </c>
      <c r="G120" s="44" t="s">
        <v>540</v>
      </c>
      <c r="H120" s="27" t="s">
        <v>541</v>
      </c>
      <c r="I120" s="27" t="s">
        <v>442</v>
      </c>
      <c r="J120" s="27" t="s">
        <v>574</v>
      </c>
    </row>
    <row r="121" ht="33.75" customHeight="1" spans="1:10">
      <c r="A121" s="27" t="s">
        <v>357</v>
      </c>
      <c r="B121" s="27" t="s">
        <v>630</v>
      </c>
      <c r="C121" s="27" t="s">
        <v>438</v>
      </c>
      <c r="D121" s="27" t="s">
        <v>439</v>
      </c>
      <c r="E121" s="27" t="s">
        <v>647</v>
      </c>
      <c r="F121" s="27" t="s">
        <v>416</v>
      </c>
      <c r="G121" s="44" t="s">
        <v>540</v>
      </c>
      <c r="H121" s="27" t="s">
        <v>541</v>
      </c>
      <c r="I121" s="27" t="s">
        <v>418</v>
      </c>
      <c r="J121" s="27" t="s">
        <v>648</v>
      </c>
    </row>
    <row r="122" ht="33.75" customHeight="1" spans="1:10">
      <c r="A122" s="27" t="s">
        <v>357</v>
      </c>
      <c r="B122" s="27" t="s">
        <v>630</v>
      </c>
      <c r="C122" s="27" t="s">
        <v>438</v>
      </c>
      <c r="D122" s="27" t="s">
        <v>468</v>
      </c>
      <c r="E122" s="27" t="s">
        <v>649</v>
      </c>
      <c r="F122" s="27" t="s">
        <v>416</v>
      </c>
      <c r="G122" s="44" t="s">
        <v>540</v>
      </c>
      <c r="H122" s="27" t="s">
        <v>541</v>
      </c>
      <c r="I122" s="27" t="s">
        <v>442</v>
      </c>
      <c r="J122" s="27" t="s">
        <v>576</v>
      </c>
    </row>
    <row r="123" ht="33.75" customHeight="1" spans="1:10">
      <c r="A123" s="27" t="s">
        <v>357</v>
      </c>
      <c r="B123" s="27" t="s">
        <v>630</v>
      </c>
      <c r="C123" s="27" t="s">
        <v>448</v>
      </c>
      <c r="D123" s="27" t="s">
        <v>449</v>
      </c>
      <c r="E123" s="27" t="s">
        <v>650</v>
      </c>
      <c r="F123" s="27" t="s">
        <v>421</v>
      </c>
      <c r="G123" s="44" t="s">
        <v>435</v>
      </c>
      <c r="H123" s="27" t="s">
        <v>436</v>
      </c>
      <c r="I123" s="27" t="s">
        <v>418</v>
      </c>
      <c r="J123" s="27" t="s">
        <v>578</v>
      </c>
    </row>
    <row r="124" ht="33.75" customHeight="1" spans="1:10">
      <c r="A124" s="27" t="s">
        <v>359</v>
      </c>
      <c r="B124" s="27" t="s">
        <v>651</v>
      </c>
      <c r="C124" s="27" t="s">
        <v>413</v>
      </c>
      <c r="D124" s="27" t="s">
        <v>414</v>
      </c>
      <c r="E124" s="27" t="s">
        <v>652</v>
      </c>
      <c r="F124" s="27" t="s">
        <v>421</v>
      </c>
      <c r="G124" s="44" t="s">
        <v>653</v>
      </c>
      <c r="H124" s="27" t="s">
        <v>654</v>
      </c>
      <c r="I124" s="27" t="s">
        <v>418</v>
      </c>
      <c r="J124" s="27" t="s">
        <v>655</v>
      </c>
    </row>
    <row r="125" ht="33.75" customHeight="1" spans="1:10">
      <c r="A125" s="27" t="s">
        <v>359</v>
      </c>
      <c r="B125" s="27" t="s">
        <v>651</v>
      </c>
      <c r="C125" s="27" t="s">
        <v>413</v>
      </c>
      <c r="D125" s="27" t="s">
        <v>414</v>
      </c>
      <c r="E125" s="27" t="s">
        <v>656</v>
      </c>
      <c r="F125" s="27" t="s">
        <v>421</v>
      </c>
      <c r="G125" s="44" t="s">
        <v>553</v>
      </c>
      <c r="H125" s="27" t="s">
        <v>441</v>
      </c>
      <c r="I125" s="27" t="s">
        <v>418</v>
      </c>
      <c r="J125" s="27" t="s">
        <v>657</v>
      </c>
    </row>
    <row r="126" ht="33.75" customHeight="1" spans="1:10">
      <c r="A126" s="27" t="s">
        <v>359</v>
      </c>
      <c r="B126" s="27" t="s">
        <v>651</v>
      </c>
      <c r="C126" s="27" t="s">
        <v>413</v>
      </c>
      <c r="D126" s="27" t="s">
        <v>414</v>
      </c>
      <c r="E126" s="27" t="s">
        <v>658</v>
      </c>
      <c r="F126" s="27" t="s">
        <v>421</v>
      </c>
      <c r="G126" s="44" t="s">
        <v>463</v>
      </c>
      <c r="H126" s="27" t="s">
        <v>429</v>
      </c>
      <c r="I126" s="27" t="s">
        <v>418</v>
      </c>
      <c r="J126" s="27" t="s">
        <v>659</v>
      </c>
    </row>
    <row r="127" ht="33.75" customHeight="1" spans="1:10">
      <c r="A127" s="27" t="s">
        <v>359</v>
      </c>
      <c r="B127" s="27" t="s">
        <v>651</v>
      </c>
      <c r="C127" s="27" t="s">
        <v>413</v>
      </c>
      <c r="D127" s="27" t="s">
        <v>414</v>
      </c>
      <c r="E127" s="27" t="s">
        <v>660</v>
      </c>
      <c r="F127" s="27" t="s">
        <v>421</v>
      </c>
      <c r="G127" s="44" t="s">
        <v>661</v>
      </c>
      <c r="H127" s="27" t="s">
        <v>446</v>
      </c>
      <c r="I127" s="27" t="s">
        <v>418</v>
      </c>
      <c r="J127" s="27" t="s">
        <v>662</v>
      </c>
    </row>
    <row r="128" ht="33.75" customHeight="1" spans="1:10">
      <c r="A128" s="27" t="s">
        <v>359</v>
      </c>
      <c r="B128" s="27" t="s">
        <v>651</v>
      </c>
      <c r="C128" s="27" t="s">
        <v>413</v>
      </c>
      <c r="D128" s="27" t="s">
        <v>414</v>
      </c>
      <c r="E128" s="27" t="s">
        <v>663</v>
      </c>
      <c r="F128" s="27" t="s">
        <v>421</v>
      </c>
      <c r="G128" s="44" t="s">
        <v>664</v>
      </c>
      <c r="H128" s="27" t="s">
        <v>441</v>
      </c>
      <c r="I128" s="27" t="s">
        <v>418</v>
      </c>
      <c r="J128" s="27" t="s">
        <v>665</v>
      </c>
    </row>
    <row r="129" ht="33.75" customHeight="1" spans="1:10">
      <c r="A129" s="27" t="s">
        <v>359</v>
      </c>
      <c r="B129" s="27" t="s">
        <v>651</v>
      </c>
      <c r="C129" s="27" t="s">
        <v>413</v>
      </c>
      <c r="D129" s="27" t="s">
        <v>425</v>
      </c>
      <c r="E129" s="27" t="s">
        <v>666</v>
      </c>
      <c r="F129" s="27" t="s">
        <v>421</v>
      </c>
      <c r="G129" s="44" t="s">
        <v>435</v>
      </c>
      <c r="H129" s="27" t="s">
        <v>436</v>
      </c>
      <c r="I129" s="27" t="s">
        <v>418</v>
      </c>
      <c r="J129" s="27" t="s">
        <v>667</v>
      </c>
    </row>
    <row r="130" ht="33.75" customHeight="1" spans="1:10">
      <c r="A130" s="27" t="s">
        <v>359</v>
      </c>
      <c r="B130" s="27" t="s">
        <v>651</v>
      </c>
      <c r="C130" s="27" t="s">
        <v>413</v>
      </c>
      <c r="D130" s="27" t="s">
        <v>425</v>
      </c>
      <c r="E130" s="27" t="s">
        <v>668</v>
      </c>
      <c r="F130" s="27" t="s">
        <v>421</v>
      </c>
      <c r="G130" s="44" t="s">
        <v>435</v>
      </c>
      <c r="H130" s="27" t="s">
        <v>436</v>
      </c>
      <c r="I130" s="27" t="s">
        <v>418</v>
      </c>
      <c r="J130" s="27" t="s">
        <v>669</v>
      </c>
    </row>
    <row r="131" ht="33.75" customHeight="1" spans="1:10">
      <c r="A131" s="27" t="s">
        <v>359</v>
      </c>
      <c r="B131" s="27" t="s">
        <v>651</v>
      </c>
      <c r="C131" s="27" t="s">
        <v>413</v>
      </c>
      <c r="D131" s="27" t="s">
        <v>425</v>
      </c>
      <c r="E131" s="27" t="s">
        <v>670</v>
      </c>
      <c r="F131" s="27" t="s">
        <v>421</v>
      </c>
      <c r="G131" s="44" t="s">
        <v>435</v>
      </c>
      <c r="H131" s="27" t="s">
        <v>436</v>
      </c>
      <c r="I131" s="27" t="s">
        <v>418</v>
      </c>
      <c r="J131" s="27" t="s">
        <v>671</v>
      </c>
    </row>
    <row r="132" ht="33.75" customHeight="1" spans="1:10">
      <c r="A132" s="27" t="s">
        <v>359</v>
      </c>
      <c r="B132" s="27" t="s">
        <v>651</v>
      </c>
      <c r="C132" s="27" t="s">
        <v>413</v>
      </c>
      <c r="D132" s="27" t="s">
        <v>433</v>
      </c>
      <c r="E132" s="27" t="s">
        <v>672</v>
      </c>
      <c r="F132" s="27" t="s">
        <v>421</v>
      </c>
      <c r="G132" s="44" t="s">
        <v>435</v>
      </c>
      <c r="H132" s="27" t="s">
        <v>436</v>
      </c>
      <c r="I132" s="27" t="s">
        <v>418</v>
      </c>
      <c r="J132" s="27" t="s">
        <v>673</v>
      </c>
    </row>
    <row r="133" ht="33.75" customHeight="1" spans="1:10">
      <c r="A133" s="27" t="s">
        <v>359</v>
      </c>
      <c r="B133" s="27" t="s">
        <v>651</v>
      </c>
      <c r="C133" s="27" t="s">
        <v>438</v>
      </c>
      <c r="D133" s="27" t="s">
        <v>439</v>
      </c>
      <c r="E133" s="27" t="s">
        <v>674</v>
      </c>
      <c r="F133" s="27" t="s">
        <v>421</v>
      </c>
      <c r="G133" s="44" t="s">
        <v>549</v>
      </c>
      <c r="H133" s="27" t="s">
        <v>436</v>
      </c>
      <c r="I133" s="27" t="s">
        <v>418</v>
      </c>
      <c r="J133" s="27" t="s">
        <v>675</v>
      </c>
    </row>
    <row r="134" ht="33.75" customHeight="1" spans="1:10">
      <c r="A134" s="27" t="s">
        <v>359</v>
      </c>
      <c r="B134" s="27" t="s">
        <v>651</v>
      </c>
      <c r="C134" s="27" t="s">
        <v>438</v>
      </c>
      <c r="D134" s="27" t="s">
        <v>439</v>
      </c>
      <c r="E134" s="27" t="s">
        <v>676</v>
      </c>
      <c r="F134" s="27" t="s">
        <v>421</v>
      </c>
      <c r="G134" s="44" t="s">
        <v>549</v>
      </c>
      <c r="H134" s="27" t="s">
        <v>436</v>
      </c>
      <c r="I134" s="27" t="s">
        <v>418</v>
      </c>
      <c r="J134" s="27" t="s">
        <v>677</v>
      </c>
    </row>
    <row r="135" ht="33.75" customHeight="1" spans="1:10">
      <c r="A135" s="27" t="s">
        <v>359</v>
      </c>
      <c r="B135" s="27" t="s">
        <v>651</v>
      </c>
      <c r="C135" s="27" t="s">
        <v>438</v>
      </c>
      <c r="D135" s="27" t="s">
        <v>439</v>
      </c>
      <c r="E135" s="27" t="s">
        <v>678</v>
      </c>
      <c r="F135" s="27" t="s">
        <v>421</v>
      </c>
      <c r="G135" s="44" t="s">
        <v>549</v>
      </c>
      <c r="H135" s="27" t="s">
        <v>436</v>
      </c>
      <c r="I135" s="27" t="s">
        <v>418</v>
      </c>
      <c r="J135" s="27" t="s">
        <v>679</v>
      </c>
    </row>
    <row r="136" ht="33.75" customHeight="1" spans="1:10">
      <c r="A136" s="27" t="s">
        <v>359</v>
      </c>
      <c r="B136" s="27" t="s">
        <v>651</v>
      </c>
      <c r="C136" s="27" t="s">
        <v>438</v>
      </c>
      <c r="D136" s="27" t="s">
        <v>439</v>
      </c>
      <c r="E136" s="27" t="s">
        <v>680</v>
      </c>
      <c r="F136" s="27" t="s">
        <v>421</v>
      </c>
      <c r="G136" s="44" t="s">
        <v>549</v>
      </c>
      <c r="H136" s="27" t="s">
        <v>436</v>
      </c>
      <c r="I136" s="27" t="s">
        <v>418</v>
      </c>
      <c r="J136" s="27" t="s">
        <v>681</v>
      </c>
    </row>
    <row r="137" ht="33.75" customHeight="1" spans="1:10">
      <c r="A137" s="27" t="s">
        <v>359</v>
      </c>
      <c r="B137" s="27" t="s">
        <v>651</v>
      </c>
      <c r="C137" s="27" t="s">
        <v>448</v>
      </c>
      <c r="D137" s="27" t="s">
        <v>449</v>
      </c>
      <c r="E137" s="27" t="s">
        <v>577</v>
      </c>
      <c r="F137" s="27" t="s">
        <v>421</v>
      </c>
      <c r="G137" s="44" t="s">
        <v>682</v>
      </c>
      <c r="H137" s="27" t="s">
        <v>436</v>
      </c>
      <c r="I137" s="27" t="s">
        <v>418</v>
      </c>
      <c r="J137" s="27" t="s">
        <v>683</v>
      </c>
    </row>
  </sheetData>
  <mergeCells count="38">
    <mergeCell ref="A2:J2"/>
    <mergeCell ref="A3:H3"/>
    <mergeCell ref="A8:A16"/>
    <mergeCell ref="A17:A23"/>
    <mergeCell ref="A25:A29"/>
    <mergeCell ref="A30:A34"/>
    <mergeCell ref="A35:A39"/>
    <mergeCell ref="A41:A45"/>
    <mergeCell ref="A46:A50"/>
    <mergeCell ref="A51:A56"/>
    <mergeCell ref="A57:A61"/>
    <mergeCell ref="A63:A69"/>
    <mergeCell ref="A70:A80"/>
    <mergeCell ref="A81:A85"/>
    <mergeCell ref="A86:A90"/>
    <mergeCell ref="A91:A97"/>
    <mergeCell ref="A98:A104"/>
    <mergeCell ref="A105:A111"/>
    <mergeCell ref="A112:A123"/>
    <mergeCell ref="A124:A137"/>
    <mergeCell ref="B8:B16"/>
    <mergeCell ref="B17:B23"/>
    <mergeCell ref="B25:B29"/>
    <mergeCell ref="B30:B34"/>
    <mergeCell ref="B35:B39"/>
    <mergeCell ref="B41:B45"/>
    <mergeCell ref="B46:B50"/>
    <mergeCell ref="B51:B56"/>
    <mergeCell ref="B57:B61"/>
    <mergeCell ref="B63:B69"/>
    <mergeCell ref="B70:B80"/>
    <mergeCell ref="B81:B85"/>
    <mergeCell ref="B86:B90"/>
    <mergeCell ref="B91:B97"/>
    <mergeCell ref="B98:B104"/>
    <mergeCell ref="B105:B111"/>
    <mergeCell ref="B112:B123"/>
    <mergeCell ref="B124:B137"/>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市对下转移支付预算表09-1</vt:lpstr>
      <vt:lpstr>市对下转移支付绩效目标表09-2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LiYiYiYi凡</cp:lastModifiedBy>
  <dcterms:created xsi:type="dcterms:W3CDTF">2025-02-20T11:47:33Z</dcterms:created>
  <dcterms:modified xsi:type="dcterms:W3CDTF">2025-02-20T11:59:13Z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2CBD19B3C0564211ADAC3AE2AF0A1808</vt:lpwstr>
  </property>
  <property fmtid="{D5CDD505-2E9C-101B-9397-08002B2CF9AE}" pid="3" name="KSOProductBuildVer">
    <vt:lpwstr>2052-11.8.2.12089</vt:lpwstr>
  </property>
</Properties>
</file>