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firstSheet="13"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<sst xmlns="http://schemas.openxmlformats.org/spreadsheetml/2006/main" count="1333" uniqueCount="465">
  <si>
    <t>预算01-1表</t>
  </si>
  <si>
    <t>2026年财务收支预算总表部门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</si>
  <si>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</si>
  <si>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</si>
  <si>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</si>
  <si>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</si>
  <si>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</si>
  <si>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</si>
  <si>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</si>
  <si>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</si>
  <si>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</si>
  <si>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</si>
  <si>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</si>
  <si>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</si>
  <si>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</si>
  <si>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</si>
  <si>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</si>
  <si>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</si>
  <si>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</si>
  <si>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</si>
  <si>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</si>
  <si>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</si>
  <si>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</si>
  <si>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</si>
  <si>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</si>
  <si>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</si>
  <si>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</si>
  <si>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</si>
  <si>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</si>
  <si>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</si>
  <si>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</si>
  <si>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</si>
  <si>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</si>
  <si>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</si>
  <si>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</si>
  <si>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</si>
  <si>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</si>
  <si>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</si>
  <si>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</si>
  <si>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</si>
  <si>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</si>
  <si>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</si>
  <si>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</si>
  <si>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</si>
  <si>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</si>
  <si>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</si>
  <si>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</si>
  <si>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</si>
  <si>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</si>
  <si>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</si>
  <si>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</si>
  <si>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</si>
  <si>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</si>
  <si>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</si>
  <si>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</si>
  <si>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</si>
  <si>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</si>
  <si>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</si>
  <si>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</si>
  <si>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</si>
  <si>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</si>
  <si>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</si>
  <si>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</si>
  <si>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462004</t>
  </si>
  <si>
    <t>玉溪市聂耳文化场馆服务中心</t>
  </si>
  <si>
    <t>预算01-3表</t>
  </si>
  <si>
    <t>2026年部门支出预算表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</si>
  <si>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</si>
  <si>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</si>
  <si>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</si>
  <si>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</si>
  <si>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</si>
  <si>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</si>
  <si>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</si>
  <si>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</si>
  <si>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</si>
  <si>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</si>
  <si>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</si>
  <si>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201</t>
  </si>
  <si>
    <t>20131</t>
  </si>
  <si>
    <t>2013105</t>
  </si>
  <si>
    <t>207</t>
  </si>
  <si>
    <t>20701</t>
  </si>
  <si>
    <t>2070199</t>
  </si>
  <si>
    <t>20702</t>
  </si>
  <si>
    <t>2070205</t>
  </si>
  <si>
    <t>20799</t>
  </si>
  <si>
    <t>2079999</t>
  </si>
  <si>
    <t>208</t>
  </si>
  <si>
    <t>20805</t>
  </si>
  <si>
    <t>2080502</t>
  </si>
  <si>
    <t>2080505</t>
  </si>
  <si>
    <t>210</t>
  </si>
  <si>
    <t>21011</t>
  </si>
  <si>
    <t>2101101</t>
  </si>
  <si>
    <t>2101102</t>
  </si>
  <si>
    <t>2101103</t>
  </si>
  <si>
    <t>2101199</t>
  </si>
  <si>
    <t>221</t>
  </si>
  <si>
    <t>22102</t>
  </si>
  <si>
    <t>2210201</t>
  </si>
  <si>
    <t>2210203</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</si>
  <si>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</si>
  <si>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</si>
  <si>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</si>
  <si>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</si>
  <si>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</si>
  <si>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</si>
  <si>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</si>
  <si>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</si>
  <si>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</si>
  <si>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</si>
  <si>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</si>
  <si>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</si>
  <si>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</si>
  <si>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</si>
  <si>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</si>
  <si>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</si>
  <si>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</si>
  <si>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</si>
  <si>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</si>
  <si>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</si>
  <si>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公务用车购置</t>
  </si>
  <si>
    <t>公务用车运行费</t>
  </si>
  <si>
    <t>公务接待费</t>
  </si>
  <si>
    <t>预算04表</t>
  </si>
  <si>
    <t>2026年部门基本支出预算表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</si>
  <si>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</si>
  <si>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</si>
  <si>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</si>
  <si>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</si>
  <si>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</si>
  <si>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</si>
  <si>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</si>
  <si>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</si>
  <si>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</si>
  <si>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</si>
  <si>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</si>
  <si>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</si>
  <si>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</si>
  <si>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</si>
  <si>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</si>
  <si>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</si>
  <si>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</si>
  <si>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</si>
  <si>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</si>
  <si>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</si>
  <si>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530400241100002113924</t>
  </si>
  <si>
    <t>工作业务经费</t>
  </si>
  <si>
    <t>其他文化和旅游支出</t>
  </si>
  <si>
    <t>30206</t>
  </si>
  <si>
    <t>电费</t>
  </si>
  <si>
    <t>30209</t>
  </si>
  <si>
    <t>物业管理费</t>
  </si>
  <si>
    <t>30213</t>
  </si>
  <si>
    <t>维修（护）费</t>
  </si>
  <si>
    <t>30227</t>
  </si>
  <si>
    <t>委托业务费</t>
  </si>
  <si>
    <t>30299</t>
  </si>
  <si>
    <t>其他商品和服务支出</t>
  </si>
  <si>
    <t>530400241100002113939</t>
  </si>
  <si>
    <t>奖励性绩效工资（工资部分）经费</t>
  </si>
  <si>
    <t>30107</t>
  </si>
  <si>
    <t>绩效工资</t>
  </si>
  <si>
    <t>530400241100002113940</t>
  </si>
  <si>
    <t>奖励性绩效工资（高于部分）经费</t>
  </si>
  <si>
    <t>530400241100002362976</t>
  </si>
  <si>
    <t>非税返还资金安排编制外长聘人员支出经费</t>
  </si>
  <si>
    <t>30199</t>
  </si>
  <si>
    <t>其他工资福利支出</t>
  </si>
  <si>
    <t>530400241100002386395</t>
  </si>
  <si>
    <t>自有资金安排编制外长聘人员支出经费</t>
  </si>
  <si>
    <t>530400241100002392507</t>
  </si>
  <si>
    <t>事业人员工资支出</t>
  </si>
  <si>
    <t>30101</t>
  </si>
  <si>
    <t>基本工资</t>
  </si>
  <si>
    <t>30102</t>
  </si>
  <si>
    <t>津贴补贴</t>
  </si>
  <si>
    <t>购房补贴</t>
  </si>
  <si>
    <t>530400241100002392508</t>
  </si>
  <si>
    <t>社会保障缴费</t>
  </si>
  <si>
    <t>30112</t>
  </si>
  <si>
    <t>其他社会保障缴费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</si>
  <si>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</si>
  <si>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</si>
  <si>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</si>
  <si>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</si>
  <si>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</si>
  <si>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</si>
  <si>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</si>
  <si>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</si>
  <si>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</si>
  <si>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其他行政事业单位医疗支出</t>
  </si>
  <si>
    <t>530400241100002392514</t>
  </si>
  <si>
    <t>住房公积金</t>
  </si>
  <si>
    <t>30113</t>
  </si>
  <si>
    <t>530400241100002392515</t>
  </si>
  <si>
    <t>对个人和家庭的补助</t>
  </si>
  <si>
    <t>事业单位离退休</t>
  </si>
  <si>
    <t>30305</t>
  </si>
  <si>
    <t>生活补助</t>
  </si>
  <si>
    <t>530400241100002392533</t>
  </si>
  <si>
    <t>30217</t>
  </si>
  <si>
    <t>530400241100002392534</t>
  </si>
  <si>
    <t>工会经费</t>
  </si>
  <si>
    <t>30228</t>
  </si>
  <si>
    <t>530400241100002392536</t>
  </si>
  <si>
    <t>一般公用经费</t>
  </si>
  <si>
    <t>30201</t>
  </si>
  <si>
    <t>办公费</t>
  </si>
  <si>
    <t>30205</t>
  </si>
  <si>
    <t>水费</t>
  </si>
  <si>
    <t>30207</t>
  </si>
  <si>
    <t>邮电费</t>
  </si>
  <si>
    <t>30211</t>
  </si>
  <si>
    <t>差旅费</t>
  </si>
  <si>
    <t>30214</t>
  </si>
  <si>
    <t>租赁费</t>
  </si>
  <si>
    <t>30216</t>
  </si>
  <si>
    <t>培训费</t>
  </si>
  <si>
    <t>30226</t>
  </si>
  <si>
    <t>劳务费</t>
  </si>
  <si>
    <t>30239</t>
  </si>
  <si>
    <t>其他交通费用</t>
  </si>
  <si>
    <t>31002</t>
  </si>
  <si>
    <t>办公设备购置</t>
  </si>
  <si>
    <t>530400241100002942083</t>
  </si>
  <si>
    <t>自有资金账户利息收入资金</t>
  </si>
  <si>
    <t>预算05-1表</t>
  </si>
  <si>
    <t>2026年部门项目支出预算表</t>
  </si>
  <si>
    <t>项目分类</t>
  </si>
  <si>
    <t>项目单位</t>
  </si>
  <si>
    <t>本年拨款</t>
  </si>
  <si>
    <t>单位资金</t>
  </si>
  <si>
    <t>其中：本次下达</t>
  </si>
  <si>
    <t>上缴非税返还聂耳文化场馆服务中心运行经费</t>
  </si>
  <si>
    <t>事业发展类</t>
  </si>
  <si>
    <t>530400241100002095174</t>
  </si>
  <si>
    <t>31003</t>
  </si>
  <si>
    <t>专用设备购置</t>
  </si>
  <si>
    <t>聂耳纪念馆免费开放中央、省级补助资金</t>
  </si>
  <si>
    <t>530400241100002095189</t>
  </si>
  <si>
    <t>博物馆</t>
  </si>
  <si>
    <t>30218</t>
  </si>
  <si>
    <t>专用材料费</t>
  </si>
  <si>
    <t>事业收入安排的支出经费</t>
  </si>
  <si>
    <t>530400241100002096812</t>
  </si>
  <si>
    <t>舞台剧《青铜花腰》文艺精品创作扶持省级补助经费</t>
  </si>
  <si>
    <t>530400251100004376770</t>
  </si>
  <si>
    <t>聂耳纪念馆免费开放省级补助资金</t>
  </si>
  <si>
    <t>530400251100004405044</t>
  </si>
  <si>
    <t>聂耳文化广场舞台公共文化领域省对下转移支付项目补助资金</t>
  </si>
  <si>
    <t>530400251100004508372</t>
  </si>
  <si>
    <t>2025年省级革命遗址和纪念设施保护利用补助专项经费</t>
  </si>
  <si>
    <t>530400251100004647970</t>
  </si>
  <si>
    <t>专项业务</t>
  </si>
  <si>
    <t>公共文化服务体系建设专项资金聂耳大剧院灯光设备购置经费</t>
  </si>
  <si>
    <t>530400251100004717389</t>
  </si>
  <si>
    <t>“一馆一院”运行经费</t>
  </si>
  <si>
    <t>530400261100005118244</t>
  </si>
  <si>
    <t>合  计</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</si>
  <si>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</si>
  <si>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</si>
  <si>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</si>
  <si>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</si>
  <si>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</si>
  <si>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</si>
  <si>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</si>
  <si>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</si>
  <si>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</si>
  <si>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</si>
  <si>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</si>
  <si>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</si>
  <si>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根据《玉办发3号（印发现代公共文化服务体系实施意见）》和《玉溪市“十四五”文化和旅游发展规划》文件精神，2026 年该项目对“一馆一院”总建筑面积30000平方米的范围进行维护管理，保证2026年度场馆的正常运行：物业服务到位，预计物业管理费所需资金40万元，通水、通电、电梯正常运转,场馆设施环境洁净舒适、停车场及绿化带管理工作的顺利推进，场馆消防安全及设施设备安全得到保障，开展常态化疫情防控工作。预计水电费所需资金26万元，电梯维护保养费2.5万元，消防维保需资金3万元，强电维护保养费4万元，电信宽带费6万元，场馆修缮及配件耗材费15万元，垃圾清运费2万元，节日氛围营造费1.5万元等，充分发挥其文化职能，服务好玉溪市政府重要会议、演出活动，对提升城市形象、提升公共文化服务能力和水平、创建文明城市起着重要作用。预计保障场馆365天正常运转，大型场馆举办活动42场次，预计2026年全年接待人数16万人次。</t>
  </si>
  <si>
    <t>产出指标</t>
  </si>
  <si>
    <t>数量指标</t>
  </si>
  <si>
    <t>场馆开放面积</t>
  </si>
  <si>
    <t>&gt;=</t>
  </si>
  <si>
    <t>30400</t>
  </si>
  <si>
    <t>平方米</t>
  </si>
  <si>
    <t>定量指标</t>
  </si>
  <si>
    <t xml:space="preserve">反映大型场馆开放的展厅（场地）面积。
</t>
  </si>
  <si>
    <t>大型场馆举办活动场次</t>
  </si>
  <si>
    <t>42</t>
  </si>
  <si>
    <t>次</t>
  </si>
  <si>
    <t xml:space="preserve">反映大型场馆举办活动的场次（演出、展览、体育赛事等）情况。
</t>
  </si>
  <si>
    <t>免费开放天数</t>
  </si>
  <si>
    <t>300</t>
  </si>
  <si>
    <t>天</t>
  </si>
  <si>
    <t xml:space="preserve">反映大型场馆免费开放的天数情况。
</t>
  </si>
  <si>
    <t>场馆接待人次</t>
  </si>
  <si>
    <t>160000</t>
  </si>
  <si>
    <t>人次</t>
  </si>
  <si>
    <t xml:space="preserve">反映大型场馆接待的人数情况。
</t>
  </si>
  <si>
    <t>完成电梯消防设施维护检查次数</t>
  </si>
  <si>
    <t>36</t>
  </si>
  <si>
    <t xml:space="preserve">反映电梯、消防设施的维护检查的次数，电梯共有6部，其中电梯4部、扶梯2部，每月2次，消防设施每月1次.
</t>
  </si>
  <si>
    <t>质量指标</t>
  </si>
  <si>
    <t>场馆接待完成率</t>
  </si>
  <si>
    <t>90</t>
  </si>
  <si>
    <t>%</t>
  </si>
  <si>
    <t xml:space="preserve">反映场馆接待人次完成情况。场馆接待完成率=已接待人次/计划接待人次*100%
</t>
  </si>
  <si>
    <t>场馆（设施、设备）完好率</t>
  </si>
  <si>
    <t xml:space="preserve">反映大型场馆设施设备完好的情况。场馆（设施、设备）完好率=完好的场馆（设施、设备）数量/在用场馆（设施、设备）数量*100%
</t>
  </si>
  <si>
    <t>维护覆盖率</t>
  </si>
  <si>
    <t xml:space="preserve">反映在计划范围内大型场馆（设施、设备）维护的覆盖情况。维护覆盖率=实际维护数/应维护数*100%
</t>
  </si>
  <si>
    <t>时效指标</t>
  </si>
  <si>
    <t>维护按时完成率</t>
  </si>
  <si>
    <t xml:space="preserve">反映大型场馆场所（设施、设备）维护按时完成的情况。场馆（设施、设备）维护按时完成率=在规定时限内完成维护的场馆（设施、设备）数量/维护的场馆（设施、设备）数量*100%
</t>
  </si>
  <si>
    <t>效益指标</t>
  </si>
  <si>
    <t>社会效益</t>
  </si>
  <si>
    <t>保障满足市民群众文化设施需求</t>
  </si>
  <si>
    <t>80</t>
  </si>
  <si>
    <t xml:space="preserve">反映一馆一院是否能满足玉溪市民文化设施需求
</t>
  </si>
  <si>
    <t>保障市级会议服务需求</t>
  </si>
  <si>
    <t xml:space="preserve">反映一馆一院是否能满足玉溪市级会议服务需求
</t>
  </si>
  <si>
    <t>保障读书观演参展爱国主义教育等</t>
  </si>
  <si>
    <t xml:space="preserve">反映一馆一院是否能满足玉溪市民接受群众文化及爱国主义教育需求。
</t>
  </si>
  <si>
    <t>保障市级大型文化活动的开展</t>
  </si>
  <si>
    <t xml:space="preserve">反映一馆一院是否能满足玉溪市级大型文化活动的开展需求
</t>
  </si>
  <si>
    <t>满意度指标</t>
  </si>
  <si>
    <t>服务对象满意度</t>
  </si>
  <si>
    <t>进入场馆人员满意度</t>
  </si>
  <si>
    <t>85</t>
  </si>
  <si>
    <t xml:space="preserve">反映场馆接待对象的满意程度。
</t>
  </si>
  <si>
    <t>根据玉溪市财政局关于进一步规范非税收入管理的通知文件要求，返还经费用于支付聂耳大剧院、聂耳纪念馆、聂耳文化广场舞台承办演出、会议的有关支出，如：布标等宣传品、席位牌、矿泉水、鲜花、外聘会务人员劳务费、外聘工人劳务费及场馆运行维护费用。预计 2026年承办大型会议50场，中型会议10场，预计接待演出50场，所有承办会议、演出等活动收取的场地使用费属于国有资产出租出借收入，按照国家规定上缴税款后全额上缴国库，核定70%补偿性成本支出。上缴非税局返还的该项目资金将用于支付场馆运行维修维护费用，包括但不限于舞台设备维修维护、舞台设备购置费用等，以保证市委市政府会议服务及各类演出服务顺利完成，场馆正常运行，发挥各场馆综合文化服务设施的功能，提升各场馆公共文化服务能力和水平。重点完成玉溪市“两会”、市委全会、市委经济会、时代前沿知识讲座等市委市政府重要会议及各类演出服务工作。</t>
  </si>
  <si>
    <t>购置LED切割灯</t>
  </si>
  <si>
    <t>&lt;=</t>
  </si>
  <si>
    <t>台（件、套）</t>
  </si>
  <si>
    <t>反映购买LED切割灯的数量</t>
  </si>
  <si>
    <t>购置电脑灯光控制台</t>
  </si>
  <si>
    <t>套</t>
  </si>
  <si>
    <t>反映购买电脑灯光控制台的数量</t>
  </si>
  <si>
    <t>承办演出场次</t>
  </si>
  <si>
    <t>50</t>
  </si>
  <si>
    <t>反映预算部门（单位）承办的演出的总次数。</t>
  </si>
  <si>
    <t>承办大小型会议场次</t>
  </si>
  <si>
    <t>60</t>
  </si>
  <si>
    <t>反映预算部门（单位）承办的大小型会议演出的总次数。</t>
  </si>
  <si>
    <t>接待会议、演出人次</t>
  </si>
  <si>
    <t>65000</t>
  </si>
  <si>
    <t>反映预算部门（单位）组织开展各类会议演出的参与人次。</t>
  </si>
  <si>
    <t>购置LED聚光灯</t>
  </si>
  <si>
    <t>个/套</t>
  </si>
  <si>
    <t>反映购买LED聚光灯的数量</t>
  </si>
  <si>
    <t>购置舞台设备验收合格率</t>
  </si>
  <si>
    <t>=</t>
  </si>
  <si>
    <t>100</t>
  </si>
  <si>
    <t>反映设备购置的产品质量情况。
验收通过率=（通过验收的购置数量/购置总数量）*100%。</t>
  </si>
  <si>
    <t>保障发挥聂耳大剧院、聂耳纪念馆、聂耳文化广场舞台综合文化服务设施的功能</t>
  </si>
  <si>
    <t>是</t>
  </si>
  <si>
    <t>定性指标</t>
  </si>
  <si>
    <t>反映预算部门（单位）承办各类活动是否能发挥聂耳大剧院综合文化服务设施的功能</t>
  </si>
  <si>
    <t>保障提高会议、演出服务水平</t>
  </si>
  <si>
    <t>反映项目运转是否能提升大剧院会议、演出服务质量</t>
  </si>
  <si>
    <t>可持续影响</t>
  </si>
  <si>
    <t>保障基本公共文化服务水平提升</t>
  </si>
  <si>
    <t>反映项目运转是否能提升基本公共文化服务水平</t>
  </si>
  <si>
    <t>反映参会人员对会议开展的满意度。参会人员满意度=（参会满意人数/问卷调查人数）*100%</t>
  </si>
  <si>
    <t>成本指标</t>
  </si>
  <si>
    <t>经济成本指标</t>
  </si>
  <si>
    <t>设备购置成本</t>
  </si>
  <si>
    <t>350000</t>
  </si>
  <si>
    <t>元</t>
  </si>
  <si>
    <t>反映设备购置成本</t>
  </si>
  <si>
    <t>事业收入用于支付聂耳大剧院承办承办大中型会议50场，承办演出50场，产生的成本费用；保证市委市政府会议服务及各类演出服务顺利完成；保证了玉溪市文化演出活动顺利开展，提升公共文化服务能力水平。
事业收入用于支付聂耳大剧院承办承办大中型会议50场，承办演出50场，产生的成本费用；保证市委市政府会议服务及各类演出服务顺利完成,保证了玉溪市文化演出活动顺利开展，提升公共文化服务能力水平。</t>
  </si>
  <si>
    <t>聂耳大剧院承办大中型会议场次</t>
  </si>
  <si>
    <t>反映预算部门（单位）承办的大中型会议演出的总次数。</t>
  </si>
  <si>
    <t>聂耳大剧院承办演出场次</t>
  </si>
  <si>
    <t>30000</t>
  </si>
  <si>
    <t>购置会议服务用品验收合格率</t>
  </si>
  <si>
    <t>反映设备购置的产品质量情况。
验收合格率=（通过验收的购置数量/购置总数量）*100%。</t>
  </si>
  <si>
    <t>会议、演出期间事故率</t>
  </si>
  <si>
    <t>反映会议、演出活动期间发生事故的情况</t>
  </si>
  <si>
    <t>是否发挥聂耳大剧院、广场舞台综合文化服务设施的功能</t>
  </si>
  <si>
    <t>是否保障提高会议、演出服务水平</t>
  </si>
  <si>
    <t>是否保障基本公共文化服务水平提升</t>
  </si>
  <si>
    <t>参会人员、观众满意度</t>
  </si>
  <si>
    <t>预算06表</t>
  </si>
  <si>
    <t>2026年部门政府性基金预算支出预算表</t>
  </si>
  <si>
    <t>单位:元</t>
  </si>
  <si>
    <t>政府性基金预算支出</t>
  </si>
  <si>
    <t>备注：我单位2026年无政府性基金支出，该表为空表。</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</si>
  <si>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</si>
  <si>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</si>
  <si>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</si>
  <si>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</si>
  <si>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</si>
  <si>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</si>
  <si>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</si>
  <si>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</si>
  <si>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</si>
  <si>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</si>
  <si>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</si>
  <si>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</si>
  <si>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复印机</t>
  </si>
  <si>
    <t>台</t>
  </si>
  <si>
    <t>文件柜</t>
  </si>
  <si>
    <t>个</t>
  </si>
  <si>
    <t>多功能一体机</t>
  </si>
  <si>
    <t>广场舞台物业服务费</t>
  </si>
  <si>
    <t>年</t>
  </si>
  <si>
    <t>一馆一院物业管理服务费</t>
  </si>
  <si>
    <t>主席台会议椅子购置费</t>
  </si>
  <si>
    <t>把</t>
  </si>
  <si>
    <t>预算08表</t>
  </si>
  <si>
    <t>2026年部门政府购买服务预算表</t>
  </si>
  <si>
    <t>政府购买服务项目</t>
  </si>
  <si>
    <t>政府购买服务目录</t>
  </si>
  <si>
    <t>备注：本单位无此事项。</t>
  </si>
  <si>
    <t>预算09-1表</t>
  </si>
  <si>
    <t>2026年市对下转移支付预算表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</si>
  <si>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</si>
  <si>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</si>
  <si>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</si>
  <si>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</si>
  <si>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</si>
  <si>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</si>
  <si>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</si>
  <si>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</si>
  <si>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</si>
  <si>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</si>
  <si>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</si>
  <si>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</si>
  <si>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</si>
  <si>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备注：我单位2026年无无市对下转移支付，该表为空表。</t>
  </si>
  <si>
    <t>预算09-2表</t>
  </si>
  <si>
    <t>2026年市对下转移支付绩效目标表</t>
  </si>
  <si>
    <t>预算10表</t>
  </si>
  <si>
    <t>2026年新增资产配置表</t>
  </si>
  <si>
    <t>资产类别</t>
  </si>
  <si>
    <t>资产分类代码.名称</t>
  </si>
  <si>
    <t>资产名称</t>
  </si>
  <si>
    <t>计量单位</t>
  </si>
  <si>
    <t>财政部门批复数（元）</t>
  </si>
  <si>
    <t>单价</t>
  </si>
  <si>
    <t>金额</t>
  </si>
  <si>
    <t>设备</t>
  </si>
  <si>
    <t>A02450300 舞台设备</t>
  </si>
  <si>
    <t>LED切割灯</t>
  </si>
  <si>
    <t>A02010108 便携式计算机</t>
  </si>
  <si>
    <t>便携式计算机</t>
  </si>
  <si>
    <t>灯光控制台</t>
  </si>
  <si>
    <t>A02020100 复印机</t>
  </si>
  <si>
    <t>LED聚光灯</t>
  </si>
  <si>
    <t>A02020400 多功能一体机</t>
  </si>
  <si>
    <t>打印机</t>
  </si>
  <si>
    <t>家具和用品</t>
  </si>
  <si>
    <t>A05010399 其他椅凳类</t>
  </si>
  <si>
    <t>主席团会议室椅子</t>
  </si>
  <si>
    <t>A05010502 文件柜</t>
  </si>
  <si>
    <t>组</t>
  </si>
  <si>
    <t>预算11表</t>
  </si>
  <si>
    <t>2026年上级补助项目支出预算表</t>
  </si>
  <si>
    <t>上级补助</t>
  </si>
  <si>
    <t>备注：我单位2026年无上级补项目支出，该表为空表。</t>
  </si>
  <si>
    <t>预算12表</t>
  </si>
  <si>
    <t>2026年部门项目支出中期规划预算表</t>
  </si>
  <si>
    <t>项目级次</t>
  </si>
  <si>
    <t>2026年</t>
  </si>
  <si>
    <t>2027年</t>
  </si>
  <si>
    <t>2028年</t>
  </si>
  <si>
    <t>313 事业发展类</t>
  </si>
  <si>
    <t>本级</t>
  </si>
  <si>
    <t/>
  </si>
</sst>
</file>

<file path=xl/styles.xml><?xml version="1.0" encoding="utf-8"?>
<styleSheet xmlns="http://schemas.openxmlformats.org/spreadsheetml/2006/main">
  <numFmts count="10">
    <numFmt numFmtId="43" formatCode="_ * #,##0.00_ ;_ * \-#,##0.00_ ;_ * &quot;-&quot;??_ ;_ @_ "/>
    <numFmt numFmtId="41" formatCode="_ * #,##0_ ;_ * \-#,##0_ ;_ * &quot;-&quot;_ ;_ @_ "/>
    <numFmt numFmtId="176" formatCode="#,##0.00_ "/>
    <numFmt numFmtId="177" formatCode="#,##0;\-#,##0;;@"/>
    <numFmt numFmtId="178" formatCode="yyyy/mm/dd\ hh:mm:ss"/>
    <numFmt numFmtId="44" formatCode="_ &quot;￥&quot;* #,##0.00_ ;_ &quot;￥&quot;* \-#,##0.00_ ;_ &quot;￥&quot;* &quot;-&quot;??_ ;_ @_ "/>
    <numFmt numFmtId="179" formatCode="yyyy/mm/dd"/>
    <numFmt numFmtId="42" formatCode="_ &quot;￥&quot;* #,##0_ ;_ &quot;￥&quot;* \-#,##0_ ;_ &quot;￥&quot;* &quot;-&quot;_ ;_ @_ "/>
    <numFmt numFmtId="180" formatCode="#,##0.00;\-#,##0.00;;@"/>
    <numFmt numFmtId="181" formatCode="hh:mm:ss"/>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9.75"/>
      <color rgb="FF000000"/>
      <name val="宋体"/>
      <charset val="134"/>
    </font>
    <font>
      <sz val="10"/>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sz val="11"/>
      <color rgb="FFFA7D0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6"/>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7">
    <xf numFmtId="0" fontId="0" fillId="0" borderId="0">
      <alignment vertical="top"/>
    </xf>
    <xf numFmtId="42" fontId="19" fillId="0" borderId="0" applyFont="0" applyFill="0" applyBorder="0" applyAlignment="0" applyProtection="0">
      <alignment vertical="center"/>
    </xf>
    <xf numFmtId="0" fontId="24" fillId="15" borderId="0" applyNumberFormat="0" applyBorder="0" applyAlignment="0" applyProtection="0">
      <alignment vertical="center"/>
    </xf>
    <xf numFmtId="0" fontId="27" fillId="6" borderId="18"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178" fontId="11" fillId="0" borderId="7">
      <alignment horizontal="right" vertical="center"/>
    </xf>
    <xf numFmtId="0" fontId="24" fillId="10" borderId="0" applyNumberFormat="0" applyBorder="0" applyAlignment="0" applyProtection="0">
      <alignment vertical="center"/>
    </xf>
    <xf numFmtId="0" fontId="23" fillId="2" borderId="0" applyNumberFormat="0" applyBorder="0" applyAlignment="0" applyProtection="0">
      <alignment vertical="center"/>
    </xf>
    <xf numFmtId="43" fontId="19" fillId="0" borderId="0" applyFont="0" applyFill="0" applyBorder="0" applyAlignment="0" applyProtection="0">
      <alignment vertical="center"/>
    </xf>
    <xf numFmtId="0" fontId="32" fillId="19" borderId="0" applyNumberFormat="0" applyBorder="0" applyAlignment="0" applyProtection="0">
      <alignment vertical="center"/>
    </xf>
    <xf numFmtId="0" fontId="38" fillId="0" borderId="0" applyNumberFormat="0" applyFill="0" applyBorder="0" applyAlignment="0" applyProtection="0">
      <alignment vertical="center"/>
    </xf>
    <xf numFmtId="9" fontId="19" fillId="0" borderId="0" applyFont="0" applyFill="0" applyBorder="0" applyAlignment="0" applyProtection="0">
      <alignment vertical="center"/>
    </xf>
    <xf numFmtId="179" fontId="11" fillId="0" borderId="7">
      <alignment horizontal="right" vertical="center"/>
    </xf>
    <xf numFmtId="0" fontId="40" fillId="0" borderId="0" applyNumberFormat="0" applyFill="0" applyBorder="0" applyAlignment="0" applyProtection="0">
      <alignment vertical="center"/>
    </xf>
    <xf numFmtId="0" fontId="19" fillId="5" borderId="17" applyNumberFormat="0" applyFont="0" applyAlignment="0" applyProtection="0">
      <alignment vertical="center"/>
    </xf>
    <xf numFmtId="0" fontId="32" fillId="24" borderId="0" applyNumberFormat="0" applyBorder="0" applyAlignment="0" applyProtection="0">
      <alignment vertical="center"/>
    </xf>
    <xf numFmtId="0" fontId="3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6" fillId="0" borderId="16" applyNumberFormat="0" applyFill="0" applyAlignment="0" applyProtection="0">
      <alignment vertical="center"/>
    </xf>
    <xf numFmtId="0" fontId="30" fillId="0" borderId="16" applyNumberFormat="0" applyFill="0" applyAlignment="0" applyProtection="0">
      <alignment vertical="center"/>
    </xf>
    <xf numFmtId="0" fontId="32" fillId="23" borderId="0" applyNumberFormat="0" applyBorder="0" applyAlignment="0" applyProtection="0">
      <alignment vertical="center"/>
    </xf>
    <xf numFmtId="0" fontId="36" fillId="0" borderId="21" applyNumberFormat="0" applyFill="0" applyAlignment="0" applyProtection="0">
      <alignment vertical="center"/>
    </xf>
    <xf numFmtId="0" fontId="32" fillId="12" borderId="0" applyNumberFormat="0" applyBorder="0" applyAlignment="0" applyProtection="0">
      <alignment vertical="center"/>
    </xf>
    <xf numFmtId="0" fontId="33" fillId="16" borderId="20" applyNumberFormat="0" applyAlignment="0" applyProtection="0">
      <alignment vertical="center"/>
    </xf>
    <xf numFmtId="0" fontId="35" fillId="16" borderId="18" applyNumberFormat="0" applyAlignment="0" applyProtection="0">
      <alignment vertical="center"/>
    </xf>
    <xf numFmtId="0" fontId="29" fillId="8" borderId="19" applyNumberFormat="0" applyAlignment="0" applyProtection="0">
      <alignment vertical="center"/>
    </xf>
    <xf numFmtId="0" fontId="24" fillId="18" borderId="0" applyNumberFormat="0" applyBorder="0" applyAlignment="0" applyProtection="0">
      <alignment vertical="center"/>
    </xf>
    <xf numFmtId="0" fontId="32" fillId="22" borderId="0" applyNumberFormat="0" applyBorder="0" applyAlignment="0" applyProtection="0">
      <alignment vertical="center"/>
    </xf>
    <xf numFmtId="0" fontId="22" fillId="0" borderId="14" applyNumberFormat="0" applyFill="0" applyAlignment="0" applyProtection="0">
      <alignment vertical="center"/>
    </xf>
    <xf numFmtId="0" fontId="25" fillId="0" borderId="15" applyNumberFormat="0" applyFill="0" applyAlignment="0" applyProtection="0">
      <alignment vertical="center"/>
    </xf>
    <xf numFmtId="0" fontId="34" fillId="20" borderId="0" applyNumberFormat="0" applyBorder="0" applyAlignment="0" applyProtection="0">
      <alignment vertical="center"/>
    </xf>
    <xf numFmtId="0" fontId="28" fillId="7" borderId="0" applyNumberFormat="0" applyBorder="0" applyAlignment="0" applyProtection="0">
      <alignment vertical="center"/>
    </xf>
    <xf numFmtId="10" fontId="11" fillId="0" borderId="7">
      <alignment horizontal="right" vertical="center"/>
    </xf>
    <xf numFmtId="0" fontId="24" fillId="29" borderId="0" applyNumberFormat="0" applyBorder="0" applyAlignment="0" applyProtection="0">
      <alignment vertical="center"/>
    </xf>
    <xf numFmtId="0" fontId="32" fillId="21" borderId="0" applyNumberFormat="0" applyBorder="0" applyAlignment="0" applyProtection="0">
      <alignment vertical="center"/>
    </xf>
    <xf numFmtId="0" fontId="24" fillId="4" borderId="0" applyNumberFormat="0" applyBorder="0" applyAlignment="0" applyProtection="0">
      <alignment vertical="center"/>
    </xf>
    <xf numFmtId="0" fontId="24" fillId="3" borderId="0" applyNumberFormat="0" applyBorder="0" applyAlignment="0" applyProtection="0">
      <alignment vertical="center"/>
    </xf>
    <xf numFmtId="0" fontId="24" fillId="26" borderId="0" applyNumberFormat="0" applyBorder="0" applyAlignment="0" applyProtection="0">
      <alignment vertical="center"/>
    </xf>
    <xf numFmtId="0" fontId="24" fillId="25" borderId="0" applyNumberFormat="0" applyBorder="0" applyAlignment="0" applyProtection="0">
      <alignment vertical="center"/>
    </xf>
    <xf numFmtId="0" fontId="32" fillId="32" borderId="0" applyNumberFormat="0" applyBorder="0" applyAlignment="0" applyProtection="0">
      <alignment vertical="center"/>
    </xf>
    <xf numFmtId="0" fontId="32" fillId="28" borderId="0" applyNumberFormat="0" applyBorder="0" applyAlignment="0" applyProtection="0">
      <alignment vertical="center"/>
    </xf>
    <xf numFmtId="0" fontId="24" fillId="31" borderId="0" applyNumberFormat="0" applyBorder="0" applyAlignment="0" applyProtection="0">
      <alignment vertical="center"/>
    </xf>
    <xf numFmtId="0" fontId="24" fillId="11" borderId="0" applyNumberFormat="0" applyBorder="0" applyAlignment="0" applyProtection="0">
      <alignment vertical="center"/>
    </xf>
    <xf numFmtId="0" fontId="32" fillId="14" borderId="0" applyNumberFormat="0" applyBorder="0" applyAlignment="0" applyProtection="0">
      <alignment vertical="center"/>
    </xf>
    <xf numFmtId="0" fontId="24" fillId="13" borderId="0" applyNumberFormat="0" applyBorder="0" applyAlignment="0" applyProtection="0">
      <alignment vertical="center"/>
    </xf>
    <xf numFmtId="0" fontId="32" fillId="9" borderId="0" applyNumberFormat="0" applyBorder="0" applyAlignment="0" applyProtection="0">
      <alignment vertical="center"/>
    </xf>
    <xf numFmtId="0" fontId="32" fillId="30" borderId="0" applyNumberFormat="0" applyBorder="0" applyAlignment="0" applyProtection="0">
      <alignment vertical="center"/>
    </xf>
    <xf numFmtId="0" fontId="24" fillId="17" borderId="0" applyNumberFormat="0" applyBorder="0" applyAlignment="0" applyProtection="0">
      <alignment vertical="center"/>
    </xf>
    <xf numFmtId="0" fontId="32" fillId="27" borderId="0" applyNumberFormat="0" applyBorder="0" applyAlignment="0" applyProtection="0">
      <alignment vertical="center"/>
    </xf>
    <xf numFmtId="180" fontId="11" fillId="0" borderId="7">
      <alignment horizontal="right" vertical="center"/>
    </xf>
    <xf numFmtId="49" fontId="11" fillId="0" borderId="7">
      <alignment horizontal="left" vertical="center" wrapText="1"/>
    </xf>
    <xf numFmtId="180" fontId="11" fillId="0" borderId="7">
      <alignment horizontal="right" vertical="center"/>
    </xf>
    <xf numFmtId="181" fontId="11" fillId="0" borderId="7">
      <alignment horizontal="right" vertical="center"/>
    </xf>
    <xf numFmtId="177" fontId="11" fillId="0" borderId="7">
      <alignment horizontal="right" vertical="center"/>
    </xf>
  </cellStyleXfs>
  <cellXfs count="169">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applyAlignment="1"/>
    <xf numFmtId="0" fontId="5" fillId="0" borderId="0" xfId="0" applyFont="1" applyBorder="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protection locked="0"/>
    </xf>
    <xf numFmtId="49" fontId="6" fillId="0" borderId="7" xfId="53" applyNumberFormat="1" applyFont="1" applyBorder="1">
      <alignment horizontal="left" vertical="center" wrapText="1"/>
    </xf>
    <xf numFmtId="180" fontId="7" fillId="0" borderId="7" xfId="0" applyNumberFormat="1" applyFont="1" applyBorder="1" applyAlignment="1">
      <alignment horizontal="right" vertical="center"/>
    </xf>
    <xf numFmtId="49" fontId="6" fillId="0" borderId="7" xfId="0" applyNumberFormat="1"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lignment horizontal="right" vertical="center"/>
    </xf>
    <xf numFmtId="49" fontId="6" fillId="0" borderId="0" xfId="0" applyNumberFormat="1" applyFont="1" applyBorder="1" applyAlignment="1">
      <alignment horizontal="right" vertical="center"/>
    </xf>
    <xf numFmtId="0" fontId="8" fillId="0" borderId="0"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80" fontId="7" fillId="0" borderId="7" xfId="0" applyNumberFormat="1" applyFont="1" applyBorder="1" applyAlignment="1">
      <alignment horizontal="right" vertical="center" wrapText="1"/>
    </xf>
    <xf numFmtId="0" fontId="10"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0" xfId="0" applyFont="1" applyBorder="1" applyAlignment="1" applyProtection="1">
      <alignment horizontal="right" vertical="center"/>
      <protection locked="0"/>
    </xf>
    <xf numFmtId="0" fontId="10" fillId="0" borderId="0" xfId="0" applyFont="1" applyBorder="1" applyAlignment="1" applyProtection="1">
      <alignment horizontal="right"/>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pplyProtection="1">
      <alignment horizontal="center" vertical="center"/>
      <protection locked="0"/>
    </xf>
    <xf numFmtId="49" fontId="11" fillId="0" borderId="0" xfId="53" applyNumberFormat="1" applyFont="1" applyBorder="1" applyAlignment="1">
      <alignment horizontal="right" vertical="center" wrapText="1"/>
    </xf>
    <xf numFmtId="49" fontId="12" fillId="0" borderId="0" xfId="53" applyNumberFormat="1" applyFont="1" applyBorder="1" applyAlignment="1">
      <alignment horizontal="center" vertical="center" wrapText="1"/>
    </xf>
    <xf numFmtId="49" fontId="11" fillId="0" borderId="0" xfId="53" applyNumberFormat="1" applyFont="1" applyBorder="1">
      <alignment horizontal="left" vertical="center" wrapText="1"/>
    </xf>
    <xf numFmtId="49" fontId="13"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1" fillId="0" borderId="7" xfId="0" applyNumberFormat="1" applyFont="1" applyBorder="1" applyAlignment="1">
      <alignment horizontal="left" vertical="center" wrapText="1"/>
    </xf>
    <xf numFmtId="49" fontId="11" fillId="0" borderId="7" xfId="0" applyNumberFormat="1" applyFont="1" applyBorder="1" applyAlignment="1">
      <alignment horizontal="center" vertical="center" wrapText="1"/>
    </xf>
    <xf numFmtId="177" fontId="11" fillId="0" borderId="7" xfId="0" applyNumberFormat="1" applyFont="1" applyBorder="1" applyAlignment="1">
      <alignment horizontal="right" vertical="center" wrapText="1"/>
    </xf>
    <xf numFmtId="180" fontId="11" fillId="0" borderId="7" xfId="0" applyNumberFormat="1" applyFont="1" applyBorder="1" applyAlignment="1">
      <alignment horizontal="right" vertical="center"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pplyProtection="1">
      <alignment horizontal="center" vertical="center"/>
      <protection locked="0"/>
    </xf>
    <xf numFmtId="0" fontId="9" fillId="0" borderId="7" xfId="0" applyFont="1" applyBorder="1" applyAlignment="1">
      <alignment horizontal="center" vertical="center" wrapText="1"/>
    </xf>
    <xf numFmtId="49" fontId="7" fillId="0" borderId="7" xfId="53" applyNumberFormat="1" applyFont="1" applyBorder="1">
      <alignment horizontal="left"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0" fillId="0" borderId="0" xfId="0" applyFont="1" applyBorder="1" applyAlignment="1">
      <alignment horizontal="right" wrapText="1"/>
    </xf>
    <xf numFmtId="0" fontId="10" fillId="0" borderId="0" xfId="0" applyFont="1" applyBorder="1" applyAlignment="1">
      <alignment wrapText="1"/>
    </xf>
    <xf numFmtId="0" fontId="9" fillId="0" borderId="8" xfId="0" applyFont="1" applyBorder="1" applyAlignment="1">
      <alignment horizontal="center" vertical="center" wrapText="1"/>
    </xf>
    <xf numFmtId="0" fontId="3" fillId="0" borderId="0" xfId="0" applyFont="1" applyBorder="1" applyAlignment="1" applyProtection="1">
      <alignment horizontal="right"/>
      <protection locked="0"/>
    </xf>
    <xf numFmtId="0" fontId="3"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protection locked="0"/>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18" fillId="0" borderId="0" xfId="0" applyFont="1" applyBorder="1" applyAlignment="1" applyProtection="1">
      <alignment horizontal="right" vertical="center"/>
      <protection locked="0"/>
    </xf>
    <xf numFmtId="0" fontId="18" fillId="0" borderId="0" xfId="0" applyFont="1" applyBorder="1" applyAlignment="1">
      <alignment horizontal="right" vertical="center" wrapText="1"/>
    </xf>
    <xf numFmtId="0" fontId="8" fillId="0" borderId="0" xfId="0" applyFont="1" applyBorder="1" applyAlignment="1" applyProtection="1">
      <alignment horizontal="center" vertical="center"/>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180" fontId="3" fillId="0" borderId="7" xfId="0" applyNumberFormat="1" applyFont="1" applyBorder="1" applyAlignment="1">
      <alignment horizontal="right" vertical="center"/>
    </xf>
    <xf numFmtId="0" fontId="3" fillId="0" borderId="11" xfId="0" applyFont="1" applyBorder="1" applyAlignment="1">
      <alignment horizontal="center" vertical="center" wrapText="1"/>
    </xf>
    <xf numFmtId="177" fontId="7" fillId="0" borderId="7" xfId="56" applyNumberFormat="1"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wrapText="1"/>
      <protection locked="0"/>
    </xf>
    <xf numFmtId="0" fontId="9" fillId="0" borderId="13" xfId="0" applyFont="1" applyBorder="1" applyAlignment="1">
      <alignment horizontal="center" vertical="center" wrapText="1"/>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3" fillId="0" borderId="0" xfId="0" applyFont="1" applyBorder="1" applyAlignment="1">
      <alignment horizontal="right"/>
    </xf>
    <xf numFmtId="0" fontId="9" fillId="0" borderId="4" xfId="0" applyFont="1" applyBorder="1" applyAlignment="1">
      <alignment horizontal="center" vertical="center" wrapText="1"/>
    </xf>
    <xf numFmtId="0" fontId="19" fillId="0" borderId="0" xfId="0" applyFont="1" applyBorder="1" applyAlignment="1"/>
    <xf numFmtId="0" fontId="10"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10" fillId="0" borderId="0" xfId="0" applyFont="1" applyBorder="1" applyAlignment="1">
      <alignment horizontal="right"/>
    </xf>
    <xf numFmtId="180" fontId="7" fillId="0" borderId="7" xfId="54" applyNumberFormat="1" applyFont="1" applyBorder="1">
      <alignment horizontal="right" vertical="center"/>
    </xf>
    <xf numFmtId="0" fontId="10" fillId="0" borderId="7" xfId="0" applyFont="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17" fillId="0" borderId="0" xfId="0" applyFont="1" applyBorder="1" applyAlignment="1">
      <alignment horizontal="center" vertical="center"/>
    </xf>
    <xf numFmtId="0" fontId="3" fillId="0" borderId="0" xfId="0" applyFont="1" applyBorder="1" applyAlignment="1" applyProtection="1">
      <alignment horizontal="right" vertical="center"/>
      <protection locked="0"/>
    </xf>
    <xf numFmtId="49" fontId="10" fillId="0" borderId="0" xfId="0" applyNumberFormat="1" applyFont="1" applyBorder="1" applyAlignment="1"/>
    <xf numFmtId="0" fontId="7" fillId="0" borderId="0" xfId="0" applyFont="1" applyBorder="1" applyAlignment="1">
      <alignment horizontal="left" vertical="center"/>
    </xf>
    <xf numFmtId="0" fontId="10" fillId="0" borderId="7" xfId="0" applyFont="1" applyBorder="1" applyAlignment="1">
      <alignment horizontal="center" vertical="center"/>
    </xf>
    <xf numFmtId="49" fontId="7" fillId="0" borderId="7" xfId="0" applyNumberFormat="1" applyFont="1" applyBorder="1" applyAlignment="1">
      <alignment horizontal="left" vertical="center" wrapText="1"/>
    </xf>
    <xf numFmtId="0" fontId="1" fillId="0" borderId="7" xfId="0" applyFont="1" applyBorder="1" applyAlignment="1">
      <alignment horizontal="center" vertical="center" wrapText="1"/>
    </xf>
    <xf numFmtId="0" fontId="10" fillId="0" borderId="0" xfId="0" applyFont="1" applyBorder="1">
      <alignment vertical="top"/>
    </xf>
    <xf numFmtId="49" fontId="11" fillId="0" borderId="7" xfId="53" applyNumberFormat="1" applyFont="1" applyBorder="1" applyAlignment="1">
      <alignment horizontal="right" vertical="center" wrapText="1"/>
    </xf>
    <xf numFmtId="49" fontId="12" fillId="0" borderId="7" xfId="53" applyNumberFormat="1" applyFont="1" applyBorder="1" applyAlignment="1">
      <alignment horizontal="center" vertical="center" wrapText="1"/>
    </xf>
    <xf numFmtId="49" fontId="11" fillId="0" borderId="7" xfId="53" applyNumberFormat="1" applyFont="1" applyBorder="1">
      <alignment horizontal="left" vertical="center" wrapText="1"/>
    </xf>
    <xf numFmtId="49" fontId="13" fillId="0" borderId="7" xfId="53" applyNumberFormat="1" applyFont="1" applyBorder="1" applyAlignment="1">
      <alignment horizontal="center" vertical="center" wrapText="1"/>
    </xf>
    <xf numFmtId="49" fontId="11" fillId="0" borderId="7" xfId="53" applyNumberFormat="1" applyFont="1" applyBorder="1" applyAlignment="1">
      <alignment horizontal="center" vertical="center" wrapText="1"/>
    </xf>
    <xf numFmtId="180" fontId="11" fillId="0" borderId="7" xfId="53" applyNumberFormat="1" applyFont="1" applyBorder="1" applyAlignment="1">
      <alignment horizontal="right" vertical="center" wrapText="1"/>
    </xf>
    <xf numFmtId="177" fontId="11" fillId="0" borderId="7" xfId="56" applyNumberFormat="1" applyFont="1" applyBorder="1" applyAlignment="1">
      <alignment horizontal="center" vertical="center" wrapText="1"/>
    </xf>
    <xf numFmtId="49" fontId="20" fillId="0" borderId="7" xfId="53" applyNumberFormat="1" applyFont="1" applyBorder="1" applyAlignment="1">
      <alignment horizontal="right" vertical="center" wrapText="1"/>
    </xf>
    <xf numFmtId="49" fontId="11" fillId="0" borderId="10" xfId="53" applyNumberFormat="1" applyFont="1" applyBorder="1" applyAlignment="1">
      <alignment horizontal="right" vertical="center" wrapText="1"/>
    </xf>
    <xf numFmtId="49" fontId="11" fillId="0" borderId="7" xfId="53" applyNumberFormat="1" applyFont="1" applyBorder="1" applyAlignment="1">
      <alignment horizontal="left" vertical="center" wrapText="1" indent="2"/>
    </xf>
    <xf numFmtId="49" fontId="11" fillId="0" borderId="7" xfId="53" applyNumberFormat="1" applyFont="1" applyBorder="1" applyAlignment="1">
      <alignment horizontal="left" vertical="center" wrapText="1" indent="4"/>
    </xf>
    <xf numFmtId="10" fontId="0" fillId="0" borderId="0" xfId="12" applyNumberFormat="1" applyFont="1" applyAlignment="1">
      <alignment vertical="top"/>
    </xf>
    <xf numFmtId="49" fontId="21" fillId="0" borderId="7" xfId="0" applyNumberFormat="1" applyFont="1" applyBorder="1" applyAlignment="1">
      <alignment horizontal="right" vertical="center" wrapText="1"/>
    </xf>
    <xf numFmtId="49" fontId="12" fillId="0" borderId="7" xfId="0" applyNumberFormat="1" applyFont="1" applyBorder="1" applyAlignment="1">
      <alignment horizontal="center" vertical="center" wrapText="1"/>
    </xf>
    <xf numFmtId="10" fontId="0" fillId="0" borderId="0" xfId="12" applyNumberFormat="1" applyFont="1" applyAlignment="1">
      <alignment vertical="top"/>
    </xf>
    <xf numFmtId="49" fontId="21" fillId="0" borderId="7" xfId="53" applyNumberFormat="1" applyFont="1" applyBorder="1">
      <alignment horizontal="left" vertical="center" wrapText="1"/>
    </xf>
    <xf numFmtId="180" fontId="11" fillId="0" borderId="7" xfId="0" applyNumberFormat="1" applyFont="1" applyBorder="1" applyAlignment="1">
      <alignment horizontal="right" vertical="center"/>
    </xf>
    <xf numFmtId="180" fontId="21" fillId="0" borderId="7" xfId="0" applyNumberFormat="1" applyFont="1" applyBorder="1" applyAlignment="1">
      <alignment horizontal="left" vertical="center"/>
    </xf>
    <xf numFmtId="180" fontId="11" fillId="0" borderId="7" xfId="54" applyNumberFormat="1" applyFont="1" applyBorder="1">
      <alignment horizontal="right" vertical="center"/>
    </xf>
    <xf numFmtId="180" fontId="11" fillId="0" borderId="7" xfId="0" applyNumberFormat="1" applyFont="1" applyBorder="1" applyAlignment="1">
      <alignment horizontal="left" vertical="center"/>
    </xf>
    <xf numFmtId="49" fontId="21" fillId="0" borderId="7" xfId="0" applyNumberFormat="1" applyFont="1" applyBorder="1" applyAlignment="1">
      <alignment horizontal="center" vertical="center" wrapText="1"/>
    </xf>
    <xf numFmtId="4" fontId="0" fillId="0" borderId="0" xfId="0" applyNumberFormat="1" applyFont="1">
      <alignment vertical="top"/>
    </xf>
    <xf numFmtId="176" fontId="0" fillId="0" borderId="0" xfId="0" applyNumberFormat="1" applyFont="1">
      <alignment vertical="top"/>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3"/>
  <sheetViews>
    <sheetView showZeros="0" zoomScale="120" zoomScaleNormal="120" topLeftCell="A4" workbookViewId="0">
      <selection activeCell="B19" sqref="B19"/>
    </sheetView>
  </sheetViews>
  <sheetFormatPr defaultColWidth="8.85" defaultRowHeight="15" customHeight="1" outlineLevelCol="6"/>
  <cols>
    <col min="1" max="2" width="28.575" customWidth="1"/>
    <col min="3" max="3" width="35.7" customWidth="1"/>
    <col min="4" max="4" width="28.575" customWidth="1"/>
    <col min="7" max="7" width="16"/>
  </cols>
  <sheetData>
    <row r="1" ht="18.75" customHeight="1" spans="1:4">
      <c r="A1" s="146" t="s">
        <v>0</v>
      </c>
      <c r="B1" s="158"/>
      <c r="C1" s="158"/>
      <c r="D1" s="158"/>
    </row>
    <row r="2" ht="28.5" customHeight="1" spans="1:4">
      <c r="A2" s="159" t="s">
        <v>1</v>
      </c>
      <c r="B2" s="159"/>
      <c r="C2" s="159"/>
      <c r="D2" s="159"/>
    </row>
    <row r="3" ht="18.75" customHeight="1" spans="1:4">
      <c r="A3" s="148" t="str">
        <f>"单位名称："&amp;"玉溪市聂耳文化场馆服务中心"</f>
        <v>单位名称：玉溪市聂耳文化场馆服务中心</v>
      </c>
      <c r="B3" s="148"/>
      <c r="C3" s="148"/>
      <c r="D3" s="146" t="s">
        <v>2</v>
      </c>
    </row>
    <row r="4" ht="18.75" customHeight="1" spans="1:4">
      <c r="A4" s="149" t="s">
        <v>3</v>
      </c>
      <c r="B4" s="149"/>
      <c r="C4" s="149" t="s">
        <v>4</v>
      </c>
      <c r="D4" s="149"/>
    </row>
    <row r="5" ht="18.75" customHeight="1" spans="1:4">
      <c r="A5" s="149" t="s">
        <v>5</v>
      </c>
      <c r="B5" s="149" t="s">
        <v>6</v>
      </c>
      <c r="C5" s="149" t="s">
        <v>7</v>
      </c>
      <c r="D5" s="149" t="s">
        <v>6</v>
      </c>
    </row>
    <row r="6" ht="18.75" customHeight="1" spans="1:4">
      <c r="A6" s="148" t="s">
        <v>8</v>
      </c>
      <c r="B6" s="164">
        <v>8504926.31</v>
      </c>
      <c r="C6" s="165" t="str">
        <f>"一"&amp;"、"&amp;"一般公共服务支出"</f>
        <v>一、一般公共服务支出</v>
      </c>
      <c r="D6" s="164">
        <v>1100000</v>
      </c>
    </row>
    <row r="7" ht="18.75" customHeight="1" spans="1:4">
      <c r="A7" s="148" t="s">
        <v>9</v>
      </c>
      <c r="B7" s="164"/>
      <c r="C7" s="165" t="str">
        <f>"一"&amp;"、"&amp;"文化旅游体育与传媒支出"</f>
        <v>一、文化旅游体育与传媒支出</v>
      </c>
      <c r="D7" s="164">
        <v>9488273.35</v>
      </c>
    </row>
    <row r="8" ht="18.75" customHeight="1" spans="1:4">
      <c r="A8" s="148" t="s">
        <v>10</v>
      </c>
      <c r="B8" s="164"/>
      <c r="C8" s="165" t="str">
        <f>"二"&amp;"、"&amp;"社会保障和就业支出"</f>
        <v>二、社会保障和就业支出</v>
      </c>
      <c r="D8" s="164">
        <v>1209319.68</v>
      </c>
    </row>
    <row r="9" ht="18.75" customHeight="1" spans="1:7">
      <c r="A9" s="148" t="s">
        <v>11</v>
      </c>
      <c r="B9" s="164"/>
      <c r="C9" s="165" t="str">
        <f>"三"&amp;"、"&amp;"卫生健康支出"</f>
        <v>三、卫生健康支出</v>
      </c>
      <c r="D9" s="164">
        <v>587944.8</v>
      </c>
      <c r="G9" s="167">
        <v>22715578.7</v>
      </c>
    </row>
    <row r="10" ht="18.75" customHeight="1" spans="1:7">
      <c r="A10" s="148" t="s">
        <v>12</v>
      </c>
      <c r="B10" s="164">
        <v>1883200</v>
      </c>
      <c r="C10" s="165" t="str">
        <f>"四"&amp;"、"&amp;"住房保障支出"</f>
        <v>四、住房保障支出</v>
      </c>
      <c r="D10" s="164">
        <v>488040</v>
      </c>
      <c r="G10" s="168">
        <v>12873577.83</v>
      </c>
    </row>
    <row r="11" ht="18.75" customHeight="1" spans="1:7">
      <c r="A11" s="148" t="s">
        <v>13</v>
      </c>
      <c r="B11" s="164">
        <v>1883200</v>
      </c>
      <c r="C11" s="148"/>
      <c r="D11" s="148"/>
      <c r="G11" s="168">
        <f>G9-G10</f>
        <v>9842000.87</v>
      </c>
    </row>
    <row r="12" ht="18.75" customHeight="1" spans="1:7">
      <c r="A12" s="148" t="s">
        <v>14</v>
      </c>
      <c r="B12" s="164"/>
      <c r="C12" s="148"/>
      <c r="D12" s="148"/>
      <c r="G12">
        <f>G11/G9</f>
        <v>0.433270972312935</v>
      </c>
    </row>
    <row r="13" ht="18.75" customHeight="1" spans="1:4">
      <c r="A13" s="148" t="s">
        <v>15</v>
      </c>
      <c r="B13" s="164"/>
      <c r="C13" s="148"/>
      <c r="D13" s="148"/>
    </row>
    <row r="14" ht="18.75" customHeight="1" spans="1:7">
      <c r="A14" s="148" t="s">
        <v>16</v>
      </c>
      <c r="B14" s="164"/>
      <c r="C14" s="148"/>
      <c r="D14" s="148"/>
      <c r="G14" s="167">
        <v>9268320.87</v>
      </c>
    </row>
    <row r="15" ht="18.75" customHeight="1" spans="1:7">
      <c r="A15" s="148" t="s">
        <v>17</v>
      </c>
      <c r="B15" s="164"/>
      <c r="C15" s="148"/>
      <c r="D15" s="148"/>
      <c r="G15">
        <f>G14-B6</f>
        <v>763394.559999999</v>
      </c>
    </row>
    <row r="16" ht="18.75" customHeight="1" spans="1:7">
      <c r="A16" s="166" t="s">
        <v>18</v>
      </c>
      <c r="B16" s="164">
        <v>10388126.31</v>
      </c>
      <c r="C16" s="166" t="s">
        <v>19</v>
      </c>
      <c r="D16" s="164">
        <v>12873577.83</v>
      </c>
      <c r="G16">
        <f>G15/G14</f>
        <v>0.0823660046633667</v>
      </c>
    </row>
    <row r="17" ht="18.75" customHeight="1" spans="1:4">
      <c r="A17" s="161" t="s">
        <v>20</v>
      </c>
      <c r="B17" s="148"/>
      <c r="C17" s="161" t="s">
        <v>21</v>
      </c>
      <c r="D17" s="148"/>
    </row>
    <row r="18" ht="18.75" customHeight="1" spans="1:7">
      <c r="A18" s="59" t="s">
        <v>22</v>
      </c>
      <c r="B18" s="164">
        <v>2485451.52</v>
      </c>
      <c r="C18" s="59" t="s">
        <v>22</v>
      </c>
      <c r="D18" s="164"/>
      <c r="G18" s="167">
        <v>4334800</v>
      </c>
    </row>
    <row r="19" ht="18.75" customHeight="1" spans="1:7">
      <c r="A19" s="59" t="s">
        <v>23</v>
      </c>
      <c r="B19" s="164"/>
      <c r="C19" s="59" t="s">
        <v>23</v>
      </c>
      <c r="D19" s="164"/>
      <c r="G19">
        <f>G18-B10</f>
        <v>2451600</v>
      </c>
    </row>
    <row r="20" ht="18.75" customHeight="1" spans="1:7">
      <c r="A20" s="166" t="s">
        <v>24</v>
      </c>
      <c r="B20" s="164">
        <v>12873577.83</v>
      </c>
      <c r="C20" s="166" t="s">
        <v>25</v>
      </c>
      <c r="D20" s="164">
        <v>12873577.83</v>
      </c>
      <c r="G20">
        <f>G19/G18</f>
        <v>0.565562425025376</v>
      </c>
    </row>
    <row r="22" customHeight="1" spans="7:7">
      <c r="G22">
        <v>8153594.75</v>
      </c>
    </row>
    <row r="23" customHeight="1" spans="7:7">
      <c r="G23">
        <f>G22-B18</f>
        <v>5668143.23</v>
      </c>
    </row>
  </sheetData>
  <mergeCells count="5">
    <mergeCell ref="A1:D1"/>
    <mergeCell ref="A2:D2"/>
    <mergeCell ref="A3:C3"/>
    <mergeCell ref="A4:B4"/>
    <mergeCell ref="C4:D4"/>
  </mergeCells>
  <pageMargins left="0.75" right="0.75" top="1" bottom="1" header="0.5" footer="0.5"/>
  <pageSetup paperSize="1"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B13" sqref="B13"/>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2:6">
      <c r="B1" s="130"/>
      <c r="F1" s="131" t="s">
        <v>378</v>
      </c>
    </row>
    <row r="2" ht="28.5" customHeight="1" spans="1:6">
      <c r="A2" s="31" t="s">
        <v>379</v>
      </c>
      <c r="B2" s="31"/>
      <c r="C2" s="31"/>
      <c r="D2" s="31"/>
      <c r="E2" s="31"/>
      <c r="F2" s="31"/>
    </row>
    <row r="3" ht="15" customHeight="1" spans="1:6">
      <c r="A3" s="132" t="str">
        <f>"单位名称："&amp;"玉溪市聂耳文化场馆服务中心"</f>
        <v>单位名称：玉溪市聂耳文化场馆服务中心</v>
      </c>
      <c r="B3" s="133"/>
      <c r="C3" s="133"/>
      <c r="D3" s="73"/>
      <c r="E3" s="73"/>
      <c r="F3" s="134" t="s">
        <v>380</v>
      </c>
    </row>
    <row r="4" ht="18.75" customHeight="1" spans="1:6">
      <c r="A4" s="33" t="s">
        <v>128</v>
      </c>
      <c r="B4" s="33" t="s">
        <v>67</v>
      </c>
      <c r="C4" s="33" t="s">
        <v>68</v>
      </c>
      <c r="D4" s="34" t="s">
        <v>381</v>
      </c>
      <c r="E4" s="41"/>
      <c r="F4" s="41"/>
    </row>
    <row r="5" ht="30" customHeight="1" spans="1:6">
      <c r="A5" s="40"/>
      <c r="B5" s="40"/>
      <c r="C5" s="40"/>
      <c r="D5" s="34" t="s">
        <v>30</v>
      </c>
      <c r="E5" s="41" t="s">
        <v>71</v>
      </c>
      <c r="F5" s="41" t="s">
        <v>72</v>
      </c>
    </row>
    <row r="6" ht="16.5" customHeight="1" spans="1:6">
      <c r="A6" s="41">
        <v>1</v>
      </c>
      <c r="B6" s="41">
        <v>2</v>
      </c>
      <c r="C6" s="41">
        <v>3</v>
      </c>
      <c r="D6" s="41">
        <v>4</v>
      </c>
      <c r="E6" s="41">
        <v>5</v>
      </c>
      <c r="F6" s="41">
        <v>6</v>
      </c>
    </row>
    <row r="7" ht="20.25" customHeight="1" spans="1:6">
      <c r="A7" s="42"/>
      <c r="B7" s="42"/>
      <c r="C7" s="42"/>
      <c r="D7" s="24"/>
      <c r="E7" s="135"/>
      <c r="F7" s="135"/>
    </row>
    <row r="8" ht="17.25" customHeight="1" spans="1:6">
      <c r="A8" s="136" t="s">
        <v>260</v>
      </c>
      <c r="B8" s="137"/>
      <c r="C8" s="137" t="s">
        <v>260</v>
      </c>
      <c r="D8" s="135"/>
      <c r="E8" s="135"/>
      <c r="F8" s="135"/>
    </row>
    <row r="9" customHeight="1" spans="1:1">
      <c r="A9" t="s">
        <v>382</v>
      </c>
    </row>
  </sheetData>
  <mergeCells count="7">
    <mergeCell ref="A2:F2"/>
    <mergeCell ref="A3:E3"/>
    <mergeCell ref="D4:F4"/>
    <mergeCell ref="A8:C8"/>
    <mergeCell ref="A4:A5"/>
    <mergeCell ref="B4:B5"/>
    <mergeCell ref="C4:C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5"/>
  <sheetViews>
    <sheetView showZeros="0" workbookViewId="0">
      <selection activeCell="C20" sqref="C20"/>
    </sheetView>
  </sheetViews>
  <sheetFormatPr defaultColWidth="9.14166666666667" defaultRowHeight="14.25" customHeight="1"/>
  <cols>
    <col min="1" max="1" width="29.575" customWidth="1"/>
    <col min="2" max="2" width="21.7083333333333" customWidth="1"/>
    <col min="3" max="3" width="35.2833333333333" customWidth="1"/>
    <col min="4" max="4" width="7.70833333333333" customWidth="1"/>
    <col min="5" max="5" width="10.2833333333333" customWidth="1"/>
    <col min="6" max="6" width="14.8416666666667" customWidth="1"/>
    <col min="7" max="7" width="14.1333333333333" customWidth="1"/>
    <col min="8" max="11" width="14.7416666666667" customWidth="1"/>
    <col min="12" max="16" width="12.575" customWidth="1"/>
    <col min="17" max="17" width="10.425" customWidth="1"/>
  </cols>
  <sheetData>
    <row r="1" ht="13.5" customHeight="1" spans="1:17">
      <c r="A1" s="29" t="s">
        <v>383</v>
      </c>
      <c r="B1" s="29"/>
      <c r="C1" s="29"/>
      <c r="D1" s="29"/>
      <c r="E1" s="29"/>
      <c r="F1" s="29"/>
      <c r="G1" s="29"/>
      <c r="H1" s="29"/>
      <c r="I1" s="29"/>
      <c r="J1" s="29"/>
      <c r="K1" s="29"/>
      <c r="L1" s="29"/>
      <c r="M1" s="29"/>
      <c r="N1" s="29"/>
      <c r="O1" s="48"/>
      <c r="P1" s="48"/>
      <c r="Q1" s="29"/>
    </row>
    <row r="2" ht="27.75" customHeight="1" spans="1:17">
      <c r="A2" s="71" t="s">
        <v>384</v>
      </c>
      <c r="B2" s="31"/>
      <c r="C2" s="31"/>
      <c r="D2" s="31"/>
      <c r="E2" s="31"/>
      <c r="F2" s="31"/>
      <c r="G2" s="31"/>
      <c r="H2" s="31"/>
      <c r="I2" s="31"/>
      <c r="J2" s="31"/>
      <c r="K2" s="100"/>
      <c r="L2" s="31"/>
      <c r="M2" s="31"/>
      <c r="N2" s="31"/>
      <c r="O2" s="100"/>
      <c r="P2" s="100"/>
      <c r="Q2" s="31"/>
    </row>
    <row r="3" ht="18.75" customHeight="1" spans="1:17">
      <c r="A3" s="109" t="str">
        <f>"单位名称："&amp;"玉溪市聂耳文化场馆服务中心"</f>
        <v>单位名称：玉溪市聂耳文化场馆服务中心</v>
      </c>
      <c r="B3" s="7"/>
      <c r="C3" s="7"/>
      <c r="D3" s="7"/>
      <c r="E3" s="7"/>
      <c r="F3" s="7"/>
      <c r="G3" s="7"/>
      <c r="H3" s="7"/>
      <c r="I3" s="7"/>
      <c r="J3" s="7"/>
      <c r="O3" s="77"/>
      <c r="P3" s="77"/>
      <c r="Q3" s="128" t="s">
        <v>2</v>
      </c>
    </row>
    <row r="4" ht="15.75" customHeight="1" spans="1:17">
      <c r="A4" s="33" t="s">
        <v>385</v>
      </c>
      <c r="B4" s="110" t="s">
        <v>386</v>
      </c>
      <c r="C4" s="110" t="s">
        <v>387</v>
      </c>
      <c r="D4" s="110" t="s">
        <v>388</v>
      </c>
      <c r="E4" s="110" t="s">
        <v>389</v>
      </c>
      <c r="F4" s="110" t="s">
        <v>390</v>
      </c>
      <c r="G4" s="111" t="s">
        <v>135</v>
      </c>
      <c r="H4" s="111"/>
      <c r="I4" s="111"/>
      <c r="J4" s="111"/>
      <c r="K4" s="120"/>
      <c r="L4" s="111"/>
      <c r="M4" s="111"/>
      <c r="N4" s="111"/>
      <c r="O4" s="121"/>
      <c r="P4" s="120"/>
      <c r="Q4" s="129"/>
    </row>
    <row r="5" ht="17.25" customHeight="1" spans="1:17">
      <c r="A5" s="36"/>
      <c r="B5" s="112"/>
      <c r="C5" s="112"/>
      <c r="D5" s="112"/>
      <c r="E5" s="112"/>
      <c r="F5" s="112"/>
      <c r="G5" s="112" t="s">
        <v>30</v>
      </c>
      <c r="H5" s="112" t="s">
        <v>33</v>
      </c>
      <c r="I5" s="112" t="s">
        <v>391</v>
      </c>
      <c r="J5" s="112" t="s">
        <v>392</v>
      </c>
      <c r="K5" s="122" t="s">
        <v>393</v>
      </c>
      <c r="L5" s="123" t="s">
        <v>394</v>
      </c>
      <c r="M5" s="123"/>
      <c r="N5" s="123"/>
      <c r="O5" s="124"/>
      <c r="P5" s="125"/>
      <c r="Q5" s="113"/>
    </row>
    <row r="6" ht="54" customHeight="1" spans="1:17">
      <c r="A6" s="39"/>
      <c r="B6" s="113"/>
      <c r="C6" s="113"/>
      <c r="D6" s="113"/>
      <c r="E6" s="113"/>
      <c r="F6" s="113"/>
      <c r="G6" s="113"/>
      <c r="H6" s="113" t="s">
        <v>32</v>
      </c>
      <c r="I6" s="113"/>
      <c r="J6" s="113"/>
      <c r="K6" s="126"/>
      <c r="L6" s="113" t="s">
        <v>32</v>
      </c>
      <c r="M6" s="113" t="s">
        <v>39</v>
      </c>
      <c r="N6" s="113" t="s">
        <v>142</v>
      </c>
      <c r="O6" s="127" t="s">
        <v>41</v>
      </c>
      <c r="P6" s="126" t="s">
        <v>42</v>
      </c>
      <c r="Q6" s="113" t="s">
        <v>43</v>
      </c>
    </row>
    <row r="7" ht="15" customHeight="1" spans="1:17">
      <c r="A7" s="40">
        <v>1</v>
      </c>
      <c r="B7" s="114">
        <v>2</v>
      </c>
      <c r="C7" s="114">
        <v>3</v>
      </c>
      <c r="D7" s="114">
        <v>4</v>
      </c>
      <c r="E7" s="114">
        <v>5</v>
      </c>
      <c r="F7" s="114">
        <v>6</v>
      </c>
      <c r="G7" s="115">
        <v>7</v>
      </c>
      <c r="H7" s="115">
        <v>8</v>
      </c>
      <c r="I7" s="115">
        <v>9</v>
      </c>
      <c r="J7" s="115">
        <v>10</v>
      </c>
      <c r="K7" s="115">
        <v>11</v>
      </c>
      <c r="L7" s="115">
        <v>12</v>
      </c>
      <c r="M7" s="115">
        <v>13</v>
      </c>
      <c r="N7" s="115">
        <v>14</v>
      </c>
      <c r="O7" s="115">
        <v>15</v>
      </c>
      <c r="P7" s="115">
        <v>16</v>
      </c>
      <c r="Q7" s="115">
        <v>17</v>
      </c>
    </row>
    <row r="8" ht="21" customHeight="1" spans="1:17">
      <c r="A8" s="93" t="s">
        <v>64</v>
      </c>
      <c r="B8" s="94"/>
      <c r="C8" s="94"/>
      <c r="D8" s="94"/>
      <c r="E8" s="116"/>
      <c r="F8" s="117">
        <v>479600</v>
      </c>
      <c r="G8" s="44">
        <v>479600</v>
      </c>
      <c r="H8" s="44">
        <v>459600</v>
      </c>
      <c r="I8" s="44"/>
      <c r="J8" s="44"/>
      <c r="K8" s="44"/>
      <c r="L8" s="44">
        <v>20000</v>
      </c>
      <c r="M8" s="44">
        <v>20000</v>
      </c>
      <c r="N8" s="44"/>
      <c r="O8" s="44"/>
      <c r="P8" s="44"/>
      <c r="Q8" s="44"/>
    </row>
    <row r="9" ht="21" customHeight="1" spans="1:17">
      <c r="A9" s="93" t="str">
        <f>"      "&amp;"一般公用经费"</f>
        <v>      一般公用经费</v>
      </c>
      <c r="B9" s="94" t="s">
        <v>395</v>
      </c>
      <c r="C9" s="94" t="str">
        <f>"A02020400"&amp;"  "&amp;"多功能一体机"</f>
        <v>A02020400  多功能一体机</v>
      </c>
      <c r="D9" s="118" t="s">
        <v>396</v>
      </c>
      <c r="E9" s="119">
        <v>1</v>
      </c>
      <c r="F9" s="24">
        <v>20000</v>
      </c>
      <c r="G9" s="44">
        <v>20000</v>
      </c>
      <c r="H9" s="44">
        <v>20000</v>
      </c>
      <c r="I9" s="44"/>
      <c r="J9" s="44"/>
      <c r="K9" s="44"/>
      <c r="L9" s="44"/>
      <c r="M9" s="44"/>
      <c r="N9" s="44"/>
      <c r="O9" s="44"/>
      <c r="P9" s="44"/>
      <c r="Q9" s="44"/>
    </row>
    <row r="10" ht="21" customHeight="1" spans="1:17">
      <c r="A10" s="93" t="str">
        <f>"      "&amp;"一般公用经费"</f>
        <v>      一般公用经费</v>
      </c>
      <c r="B10" s="94" t="s">
        <v>397</v>
      </c>
      <c r="C10" s="94" t="str">
        <f>"A05010502"&amp;"  "&amp;"文件柜"</f>
        <v>A05010502  文件柜</v>
      </c>
      <c r="D10" s="118" t="s">
        <v>398</v>
      </c>
      <c r="E10" s="119">
        <v>2</v>
      </c>
      <c r="F10" s="24">
        <v>1600</v>
      </c>
      <c r="G10" s="44">
        <v>1600</v>
      </c>
      <c r="H10" s="44">
        <v>1600</v>
      </c>
      <c r="I10" s="44"/>
      <c r="J10" s="44"/>
      <c r="K10" s="44"/>
      <c r="L10" s="44"/>
      <c r="M10" s="44"/>
      <c r="N10" s="44"/>
      <c r="O10" s="44"/>
      <c r="P10" s="44"/>
      <c r="Q10" s="44"/>
    </row>
    <row r="11" ht="21" customHeight="1" spans="1:17">
      <c r="A11" s="93" t="str">
        <f>"      "&amp;"一般公用经费"</f>
        <v>      一般公用经费</v>
      </c>
      <c r="B11" s="94" t="s">
        <v>399</v>
      </c>
      <c r="C11" s="94" t="str">
        <f>"A02020400"&amp;"  "&amp;"多功能一体机"</f>
        <v>A02020400  多功能一体机</v>
      </c>
      <c r="D11" s="118" t="s">
        <v>396</v>
      </c>
      <c r="E11" s="119">
        <v>1</v>
      </c>
      <c r="F11" s="24">
        <v>3000</v>
      </c>
      <c r="G11" s="44">
        <v>3000</v>
      </c>
      <c r="H11" s="44">
        <v>3000</v>
      </c>
      <c r="I11" s="44"/>
      <c r="J11" s="44"/>
      <c r="K11" s="44"/>
      <c r="L11" s="44"/>
      <c r="M11" s="44"/>
      <c r="N11" s="44"/>
      <c r="O11" s="44"/>
      <c r="P11" s="44"/>
      <c r="Q11" s="44"/>
    </row>
    <row r="12" ht="21" customHeight="1" spans="1:17">
      <c r="A12" s="93" t="str">
        <f>"      "&amp;"工作业务经费"</f>
        <v>      工作业务经费</v>
      </c>
      <c r="B12" s="94" t="s">
        <v>400</v>
      </c>
      <c r="C12" s="94" t="str">
        <f>"C21040001"&amp;"  "&amp;"物业管理服务"</f>
        <v>C21040001  物业管理服务</v>
      </c>
      <c r="D12" s="118" t="s">
        <v>401</v>
      </c>
      <c r="E12" s="119">
        <v>1</v>
      </c>
      <c r="F12" s="24">
        <v>35000</v>
      </c>
      <c r="G12" s="44">
        <v>35000</v>
      </c>
      <c r="H12" s="44">
        <v>35000</v>
      </c>
      <c r="I12" s="44"/>
      <c r="J12" s="44"/>
      <c r="K12" s="44"/>
      <c r="L12" s="44"/>
      <c r="M12" s="44"/>
      <c r="N12" s="44"/>
      <c r="O12" s="44"/>
      <c r="P12" s="44"/>
      <c r="Q12" s="44"/>
    </row>
    <row r="13" ht="21" customHeight="1" spans="1:17">
      <c r="A13" s="93" t="str">
        <f>"      "&amp;"“一馆一院”运行经费"</f>
        <v>      “一馆一院”运行经费</v>
      </c>
      <c r="B13" s="94" t="s">
        <v>402</v>
      </c>
      <c r="C13" s="94" t="str">
        <f>"C21040001"&amp;"  "&amp;"物业管理服务"</f>
        <v>C21040001  物业管理服务</v>
      </c>
      <c r="D13" s="118" t="s">
        <v>401</v>
      </c>
      <c r="E13" s="119">
        <v>1</v>
      </c>
      <c r="F13" s="24">
        <v>400000</v>
      </c>
      <c r="G13" s="44">
        <v>400000</v>
      </c>
      <c r="H13" s="44">
        <v>400000</v>
      </c>
      <c r="I13" s="44"/>
      <c r="J13" s="44"/>
      <c r="K13" s="44"/>
      <c r="L13" s="44"/>
      <c r="M13" s="44"/>
      <c r="N13" s="44"/>
      <c r="O13" s="44"/>
      <c r="P13" s="44"/>
      <c r="Q13" s="44"/>
    </row>
    <row r="14" ht="21" customHeight="1" spans="1:17">
      <c r="A14" s="93" t="str">
        <f>"      "&amp;"事业收入安排的支出经费"</f>
        <v>      事业收入安排的支出经费</v>
      </c>
      <c r="B14" s="94" t="s">
        <v>403</v>
      </c>
      <c r="C14" s="94" t="str">
        <f>"A05010303"&amp;"  "&amp;"会议椅"</f>
        <v>A05010303  会议椅</v>
      </c>
      <c r="D14" s="118" t="s">
        <v>404</v>
      </c>
      <c r="E14" s="119">
        <v>25</v>
      </c>
      <c r="F14" s="24">
        <v>20000</v>
      </c>
      <c r="G14" s="44">
        <v>20000</v>
      </c>
      <c r="H14" s="44"/>
      <c r="I14" s="44"/>
      <c r="J14" s="44"/>
      <c r="K14" s="44"/>
      <c r="L14" s="44">
        <v>20000</v>
      </c>
      <c r="M14" s="44">
        <v>20000</v>
      </c>
      <c r="N14" s="44"/>
      <c r="O14" s="44"/>
      <c r="P14" s="44"/>
      <c r="Q14" s="44"/>
    </row>
    <row r="15" ht="21" customHeight="1" spans="1:17">
      <c r="A15" s="95" t="s">
        <v>260</v>
      </c>
      <c r="B15" s="96"/>
      <c r="C15" s="96"/>
      <c r="D15" s="96"/>
      <c r="E15" s="116"/>
      <c r="F15" s="117">
        <v>479600</v>
      </c>
      <c r="G15" s="44">
        <v>479600</v>
      </c>
      <c r="H15" s="44">
        <v>459600</v>
      </c>
      <c r="I15" s="44"/>
      <c r="J15" s="44"/>
      <c r="K15" s="44"/>
      <c r="L15" s="44">
        <v>20000</v>
      </c>
      <c r="M15" s="44">
        <v>20000</v>
      </c>
      <c r="N15" s="44"/>
      <c r="O15" s="44"/>
      <c r="P15" s="44"/>
      <c r="Q15" s="44"/>
    </row>
  </sheetData>
  <mergeCells count="17">
    <mergeCell ref="A1:Q1"/>
    <mergeCell ref="A2:Q2"/>
    <mergeCell ref="A3:E3"/>
    <mergeCell ref="G4:Q4"/>
    <mergeCell ref="L5:Q5"/>
    <mergeCell ref="A15:E15"/>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6" sqref="A16"/>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78" t="s">
        <v>405</v>
      </c>
      <c r="B1" s="78"/>
      <c r="C1" s="78"/>
      <c r="D1" s="78"/>
      <c r="E1" s="78"/>
      <c r="F1" s="78"/>
      <c r="G1" s="78"/>
      <c r="H1" s="79"/>
      <c r="I1" s="78"/>
      <c r="J1" s="78"/>
      <c r="K1" s="78"/>
      <c r="L1" s="98"/>
      <c r="M1" s="79"/>
      <c r="N1" s="99"/>
    </row>
    <row r="2" ht="27.75" customHeight="1" spans="1:14">
      <c r="A2" s="71" t="s">
        <v>406</v>
      </c>
      <c r="B2" s="80"/>
      <c r="C2" s="80"/>
      <c r="D2" s="80"/>
      <c r="E2" s="80"/>
      <c r="F2" s="80"/>
      <c r="G2" s="80"/>
      <c r="H2" s="81"/>
      <c r="I2" s="80"/>
      <c r="J2" s="80"/>
      <c r="K2" s="80"/>
      <c r="L2" s="100"/>
      <c r="M2" s="81"/>
      <c r="N2" s="80"/>
    </row>
    <row r="3" ht="18.75" customHeight="1" spans="1:14">
      <c r="A3" s="72" t="str">
        <f>"单位名称："&amp;"玉溪市聂耳文化场馆服务中心"</f>
        <v>单位名称：玉溪市聂耳文化场馆服务中心</v>
      </c>
      <c r="B3" s="73"/>
      <c r="C3" s="73"/>
      <c r="D3" s="73"/>
      <c r="E3" s="73"/>
      <c r="F3" s="73"/>
      <c r="G3" s="73"/>
      <c r="H3" s="82"/>
      <c r="I3" s="75"/>
      <c r="J3" s="75"/>
      <c r="K3" s="75"/>
      <c r="L3" s="77"/>
      <c r="M3" s="101"/>
      <c r="N3" s="102" t="s">
        <v>2</v>
      </c>
    </row>
    <row r="4" ht="15.75" customHeight="1" spans="1:14">
      <c r="A4" s="83" t="s">
        <v>385</v>
      </c>
      <c r="B4" s="84" t="s">
        <v>407</v>
      </c>
      <c r="C4" s="84" t="s">
        <v>408</v>
      </c>
      <c r="D4" s="85" t="s">
        <v>135</v>
      </c>
      <c r="E4" s="85"/>
      <c r="F4" s="85"/>
      <c r="G4" s="85"/>
      <c r="H4" s="86"/>
      <c r="I4" s="85"/>
      <c r="J4" s="85"/>
      <c r="K4" s="85"/>
      <c r="L4" s="103"/>
      <c r="M4" s="86"/>
      <c r="N4" s="104"/>
    </row>
    <row r="5" ht="17.25" customHeight="1" spans="1:14">
      <c r="A5" s="87"/>
      <c r="B5" s="88"/>
      <c r="C5" s="88"/>
      <c r="D5" s="88" t="s">
        <v>30</v>
      </c>
      <c r="E5" s="88" t="s">
        <v>33</v>
      </c>
      <c r="F5" s="88" t="s">
        <v>391</v>
      </c>
      <c r="G5" s="88" t="s">
        <v>392</v>
      </c>
      <c r="H5" s="89" t="s">
        <v>393</v>
      </c>
      <c r="I5" s="105" t="s">
        <v>394</v>
      </c>
      <c r="J5" s="105"/>
      <c r="K5" s="105"/>
      <c r="L5" s="106"/>
      <c r="M5" s="107"/>
      <c r="N5" s="91"/>
    </row>
    <row r="6" ht="54" customHeight="1" spans="1:14">
      <c r="A6" s="90"/>
      <c r="B6" s="91"/>
      <c r="C6" s="91"/>
      <c r="D6" s="91"/>
      <c r="E6" s="91"/>
      <c r="F6" s="91"/>
      <c r="G6" s="91"/>
      <c r="H6" s="92"/>
      <c r="I6" s="91" t="s">
        <v>32</v>
      </c>
      <c r="J6" s="91" t="s">
        <v>39</v>
      </c>
      <c r="K6" s="91" t="s">
        <v>142</v>
      </c>
      <c r="L6" s="108" t="s">
        <v>41</v>
      </c>
      <c r="M6" s="92" t="s">
        <v>42</v>
      </c>
      <c r="N6" s="91" t="s">
        <v>43</v>
      </c>
    </row>
    <row r="7" ht="15" customHeight="1" spans="1:14">
      <c r="A7" s="90">
        <v>1</v>
      </c>
      <c r="B7" s="91">
        <v>2</v>
      </c>
      <c r="C7" s="91">
        <v>3</v>
      </c>
      <c r="D7" s="92">
        <v>4</v>
      </c>
      <c r="E7" s="92">
        <v>5</v>
      </c>
      <c r="F7" s="92">
        <v>6</v>
      </c>
      <c r="G7" s="92">
        <v>7</v>
      </c>
      <c r="H7" s="92">
        <v>8</v>
      </c>
      <c r="I7" s="92">
        <v>9</v>
      </c>
      <c r="J7" s="92">
        <v>10</v>
      </c>
      <c r="K7" s="92">
        <v>11</v>
      </c>
      <c r="L7" s="92">
        <v>12</v>
      </c>
      <c r="M7" s="92">
        <v>13</v>
      </c>
      <c r="N7" s="92">
        <v>14</v>
      </c>
    </row>
    <row r="8" ht="21" customHeight="1" spans="1:14">
      <c r="A8" s="93"/>
      <c r="B8" s="94"/>
      <c r="C8" s="94"/>
      <c r="D8" s="44"/>
      <c r="E8" s="44"/>
      <c r="F8" s="44"/>
      <c r="G8" s="44"/>
      <c r="H8" s="44"/>
      <c r="I8" s="44"/>
      <c r="J8" s="44"/>
      <c r="K8" s="44"/>
      <c r="L8" s="44"/>
      <c r="M8" s="44"/>
      <c r="N8" s="44"/>
    </row>
    <row r="9" ht="21" customHeight="1" spans="1:14">
      <c r="A9" s="93"/>
      <c r="B9" s="94"/>
      <c r="C9" s="94"/>
      <c r="D9" s="44"/>
      <c r="E9" s="44"/>
      <c r="F9" s="44"/>
      <c r="G9" s="44"/>
      <c r="H9" s="44"/>
      <c r="I9" s="44"/>
      <c r="J9" s="44"/>
      <c r="K9" s="44"/>
      <c r="L9" s="44"/>
      <c r="M9" s="44"/>
      <c r="N9" s="44"/>
    </row>
    <row r="10" ht="21" customHeight="1" spans="1:14">
      <c r="A10" s="95" t="s">
        <v>260</v>
      </c>
      <c r="B10" s="96"/>
      <c r="C10" s="97"/>
      <c r="D10" s="44"/>
      <c r="E10" s="44"/>
      <c r="F10" s="44"/>
      <c r="G10" s="44"/>
      <c r="H10" s="44"/>
      <c r="I10" s="44"/>
      <c r="J10" s="44"/>
      <c r="K10" s="44"/>
      <c r="L10" s="44"/>
      <c r="M10" s="44"/>
      <c r="N10" s="44"/>
    </row>
    <row r="11" customHeight="1" spans="1:1">
      <c r="A11" t="s">
        <v>409</v>
      </c>
    </row>
  </sheetData>
  <mergeCells count="14">
    <mergeCell ref="A1:N1"/>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4" sqref="A14"/>
    </sheetView>
  </sheetViews>
  <sheetFormatPr defaultColWidth="9.14166666666667" defaultRowHeight="14.25" customHeight="1"/>
  <cols>
    <col min="1" max="1" width="76.275" customWidth="1"/>
    <col min="2" max="13" width="17.175" customWidth="1"/>
    <col min="14" max="14" width="17.0333333333333" customWidth="1"/>
  </cols>
  <sheetData>
    <row r="1" ht="13.5" customHeight="1" spans="1:14">
      <c r="A1" s="29" t="s">
        <v>410</v>
      </c>
      <c r="B1" s="29"/>
      <c r="C1" s="29"/>
      <c r="D1" s="29"/>
      <c r="E1" s="29"/>
      <c r="F1" s="29"/>
      <c r="G1" s="29"/>
      <c r="H1" s="29"/>
      <c r="I1" s="29"/>
      <c r="J1" s="29"/>
      <c r="K1" s="29"/>
      <c r="L1" s="29"/>
      <c r="M1" s="29"/>
      <c r="N1" s="48"/>
    </row>
    <row r="2" ht="27.75" customHeight="1" spans="1:14">
      <c r="A2" s="71" t="s">
        <v>411</v>
      </c>
      <c r="B2" s="31"/>
      <c r="C2" s="31"/>
      <c r="D2" s="31"/>
      <c r="E2" s="31"/>
      <c r="F2" s="31"/>
      <c r="G2" s="31"/>
      <c r="H2" s="31"/>
      <c r="I2" s="31"/>
      <c r="J2" s="31"/>
      <c r="K2" s="31"/>
      <c r="L2" s="31"/>
      <c r="M2" s="31"/>
      <c r="N2" s="31"/>
    </row>
    <row r="3" ht="18" customHeight="1" spans="1:14">
      <c r="A3" s="72" t="str">
        <f>"单位名称："&amp;"玉溪市聂耳文化场馆服务中心"</f>
        <v>单位名称：玉溪市聂耳文化场馆服务中心</v>
      </c>
      <c r="B3" s="73"/>
      <c r="C3" s="73"/>
      <c r="D3" s="74"/>
      <c r="E3" s="75"/>
      <c r="F3" s="75"/>
      <c r="G3" s="75"/>
      <c r="H3" s="75"/>
      <c r="I3" s="75"/>
      <c r="N3" s="77" t="s">
        <v>2</v>
      </c>
    </row>
    <row r="4" ht="19.5" customHeight="1" spans="1:14">
      <c r="A4" s="34" t="s">
        <v>412</v>
      </c>
      <c r="B4" s="50" t="s">
        <v>135</v>
      </c>
      <c r="C4" s="51"/>
      <c r="D4" s="51"/>
      <c r="E4" s="50" t="s">
        <v>413</v>
      </c>
      <c r="F4" s="51"/>
      <c r="G4" s="51"/>
      <c r="H4" s="51"/>
      <c r="I4" s="51"/>
      <c r="J4" s="51"/>
      <c r="K4" s="51"/>
      <c r="L4" s="51"/>
      <c r="M4" s="51"/>
      <c r="N4" s="51"/>
    </row>
    <row r="5" ht="40.5" customHeight="1" spans="1:14">
      <c r="A5" s="40"/>
      <c r="B5" s="37" t="s">
        <v>30</v>
      </c>
      <c r="C5" s="33" t="s">
        <v>33</v>
      </c>
      <c r="D5" s="76" t="s">
        <v>414</v>
      </c>
      <c r="E5" s="41" t="s">
        <v>415</v>
      </c>
      <c r="F5" s="41" t="s">
        <v>416</v>
      </c>
      <c r="G5" s="41" t="s">
        <v>417</v>
      </c>
      <c r="H5" s="41" t="s">
        <v>418</v>
      </c>
      <c r="I5" s="41" t="s">
        <v>419</v>
      </c>
      <c r="J5" s="41" t="s">
        <v>420</v>
      </c>
      <c r="K5" s="41" t="s">
        <v>421</v>
      </c>
      <c r="L5" s="41" t="s">
        <v>422</v>
      </c>
      <c r="M5" s="41" t="s">
        <v>423</v>
      </c>
      <c r="N5" s="41" t="s">
        <v>424</v>
      </c>
    </row>
    <row r="6" ht="19.5" customHeight="1" spans="1:14">
      <c r="A6" s="41">
        <v>1</v>
      </c>
      <c r="B6" s="41">
        <v>2</v>
      </c>
      <c r="C6" s="41">
        <v>3</v>
      </c>
      <c r="D6" s="50">
        <v>4</v>
      </c>
      <c r="E6" s="41">
        <v>5</v>
      </c>
      <c r="F6" s="41">
        <v>6</v>
      </c>
      <c r="G6" s="41">
        <v>7</v>
      </c>
      <c r="H6" s="50">
        <v>8</v>
      </c>
      <c r="I6" s="41">
        <v>9</v>
      </c>
      <c r="J6" s="41">
        <v>10</v>
      </c>
      <c r="K6" s="41">
        <v>11</v>
      </c>
      <c r="L6" s="50">
        <v>12</v>
      </c>
      <c r="M6" s="41">
        <v>13</v>
      </c>
      <c r="N6" s="41">
        <v>14</v>
      </c>
    </row>
    <row r="7" ht="20.25" customHeight="1" spans="1:14">
      <c r="A7" s="42"/>
      <c r="B7" s="44"/>
      <c r="C7" s="44"/>
      <c r="D7" s="44"/>
      <c r="E7" s="44"/>
      <c r="F7" s="44"/>
      <c r="G7" s="44"/>
      <c r="H7" s="44"/>
      <c r="I7" s="44"/>
      <c r="J7" s="44"/>
      <c r="K7" s="44"/>
      <c r="L7" s="44"/>
      <c r="M7" s="44"/>
      <c r="N7" s="44"/>
    </row>
    <row r="8" ht="20.25" customHeight="1" spans="1:14">
      <c r="A8" s="42"/>
      <c r="B8" s="44"/>
      <c r="C8" s="44"/>
      <c r="D8" s="44"/>
      <c r="E8" s="44"/>
      <c r="F8" s="44"/>
      <c r="G8" s="44"/>
      <c r="H8" s="44"/>
      <c r="I8" s="44"/>
      <c r="J8" s="44"/>
      <c r="K8" s="44"/>
      <c r="L8" s="44"/>
      <c r="M8" s="44"/>
      <c r="N8" s="44"/>
    </row>
    <row r="9" ht="20.25" customHeight="1" spans="1:14">
      <c r="A9" s="69" t="s">
        <v>30</v>
      </c>
      <c r="B9" s="44"/>
      <c r="C9" s="44"/>
      <c r="D9" s="44"/>
      <c r="E9" s="44"/>
      <c r="F9" s="44"/>
      <c r="G9" s="44"/>
      <c r="H9" s="44"/>
      <c r="I9" s="44"/>
      <c r="J9" s="44"/>
      <c r="K9" s="44"/>
      <c r="L9" s="44"/>
      <c r="M9" s="44"/>
      <c r="N9" s="44"/>
    </row>
    <row r="10" customHeight="1" spans="1:1">
      <c r="A10" t="s">
        <v>425</v>
      </c>
    </row>
  </sheetData>
  <mergeCells count="6">
    <mergeCell ref="A1:N1"/>
    <mergeCell ref="A2:N2"/>
    <mergeCell ref="A3:I3"/>
    <mergeCell ref="B4:D4"/>
    <mergeCell ref="E4:N4"/>
    <mergeCell ref="A4:A5"/>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B16" sqref="B16"/>
    </sheetView>
  </sheetViews>
  <sheetFormatPr defaultColWidth="9.14166666666667" defaultRowHeight="12" customHeight="1" outlineLevelRow="7"/>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29" t="s">
        <v>426</v>
      </c>
      <c r="B1" s="29"/>
      <c r="C1" s="29"/>
      <c r="D1" s="29"/>
      <c r="E1" s="29"/>
      <c r="F1" s="29"/>
      <c r="G1" s="29"/>
      <c r="H1" s="29"/>
      <c r="I1" s="29"/>
      <c r="J1" s="48"/>
    </row>
    <row r="2" ht="28.5" customHeight="1" spans="1:10">
      <c r="A2" s="63" t="s">
        <v>427</v>
      </c>
      <c r="B2" s="64"/>
      <c r="C2" s="64"/>
      <c r="D2" s="64"/>
      <c r="E2" s="64"/>
      <c r="F2" s="65"/>
      <c r="G2" s="64"/>
      <c r="H2" s="65"/>
      <c r="I2" s="65"/>
      <c r="J2" s="64"/>
    </row>
    <row r="3" ht="15" customHeight="1" spans="1:1">
      <c r="A3" s="5" t="str">
        <f>"单位名称："&amp;"玉溪市聂耳文化场馆服务中心"</f>
        <v>单位名称：玉溪市聂耳文化场馆服务中心</v>
      </c>
    </row>
    <row r="4" ht="14.25" customHeight="1" spans="1:10">
      <c r="A4" s="66" t="s">
        <v>263</v>
      </c>
      <c r="B4" s="66" t="s">
        <v>264</v>
      </c>
      <c r="C4" s="66" t="s">
        <v>265</v>
      </c>
      <c r="D4" s="66" t="s">
        <v>266</v>
      </c>
      <c r="E4" s="66" t="s">
        <v>267</v>
      </c>
      <c r="F4" s="53" t="s">
        <v>268</v>
      </c>
      <c r="G4" s="66" t="s">
        <v>269</v>
      </c>
      <c r="H4" s="53" t="s">
        <v>270</v>
      </c>
      <c r="I4" s="53" t="s">
        <v>271</v>
      </c>
      <c r="J4" s="66" t="s">
        <v>272</v>
      </c>
    </row>
    <row r="5" ht="14.25" customHeight="1" spans="1:10">
      <c r="A5" s="66">
        <v>1</v>
      </c>
      <c r="B5" s="66">
        <v>2</v>
      </c>
      <c r="C5" s="66">
        <v>3</v>
      </c>
      <c r="D5" s="66">
        <v>4</v>
      </c>
      <c r="E5" s="66">
        <v>5</v>
      </c>
      <c r="F5" s="53">
        <v>6</v>
      </c>
      <c r="G5" s="66">
        <v>7</v>
      </c>
      <c r="H5" s="53">
        <v>8</v>
      </c>
      <c r="I5" s="53">
        <v>9</v>
      </c>
      <c r="J5" s="66">
        <v>10</v>
      </c>
    </row>
    <row r="6" ht="15" customHeight="1" spans="1:10">
      <c r="A6" s="67"/>
      <c r="B6" s="68"/>
      <c r="C6" s="68"/>
      <c r="D6" s="68"/>
      <c r="E6" s="69"/>
      <c r="F6" s="70"/>
      <c r="G6" s="69"/>
      <c r="H6" s="70"/>
      <c r="I6" s="70"/>
      <c r="J6" s="69"/>
    </row>
    <row r="7" ht="33.75" customHeight="1" spans="1:10">
      <c r="A7" s="67"/>
      <c r="B7" s="67"/>
      <c r="C7" s="67"/>
      <c r="D7" s="67"/>
      <c r="E7" s="67"/>
      <c r="F7" s="67"/>
      <c r="G7" s="42"/>
      <c r="H7" s="67"/>
      <c r="I7" s="67"/>
      <c r="J7" s="67"/>
    </row>
    <row r="8" ht="21" customHeight="1" spans="1:1">
      <c r="A8" t="s">
        <v>425</v>
      </c>
    </row>
  </sheetData>
  <mergeCells count="3">
    <mergeCell ref="A1:J1"/>
    <mergeCell ref="A2:J2"/>
    <mergeCell ref="A3:H3"/>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5"/>
  <sheetViews>
    <sheetView showZeros="0" workbookViewId="0">
      <selection activeCell="A1" sqref="A1:H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6" width="8.98333333333333" customWidth="1"/>
    <col min="7" max="8" width="15.1333333333333" customWidth="1"/>
  </cols>
  <sheetData>
    <row r="1" ht="18.75" customHeight="1" spans="1:8">
      <c r="A1" s="54" t="s">
        <v>428</v>
      </c>
      <c r="B1" s="54"/>
      <c r="C1" s="54"/>
      <c r="D1" s="54"/>
      <c r="E1" s="54"/>
      <c r="F1" s="54"/>
      <c r="G1" s="54"/>
      <c r="H1" s="54" t="s">
        <v>428</v>
      </c>
    </row>
    <row r="2" ht="28.5" customHeight="1" spans="1:8">
      <c r="A2" s="55" t="s">
        <v>429</v>
      </c>
      <c r="B2" s="55"/>
      <c r="C2" s="55"/>
      <c r="D2" s="55"/>
      <c r="E2" s="55"/>
      <c r="F2" s="55"/>
      <c r="G2" s="55"/>
      <c r="H2" s="55"/>
    </row>
    <row r="3" ht="18.75" customHeight="1" spans="1:8">
      <c r="A3" s="56" t="str">
        <f>"单位名称："&amp;"玉溪市聂耳文化场馆服务中心"</f>
        <v>单位名称：玉溪市聂耳文化场馆服务中心</v>
      </c>
      <c r="B3" s="56"/>
      <c r="C3" s="56"/>
      <c r="D3" s="56"/>
      <c r="E3" s="56"/>
      <c r="F3" s="56"/>
      <c r="G3" s="56"/>
      <c r="H3" s="56"/>
    </row>
    <row r="4" ht="18.75" customHeight="1" spans="1:8">
      <c r="A4" s="57" t="s">
        <v>128</v>
      </c>
      <c r="B4" s="57" t="s">
        <v>430</v>
      </c>
      <c r="C4" s="57" t="s">
        <v>431</v>
      </c>
      <c r="D4" s="57" t="s">
        <v>432</v>
      </c>
      <c r="E4" s="57" t="s">
        <v>433</v>
      </c>
      <c r="F4" s="57" t="s">
        <v>434</v>
      </c>
      <c r="G4" s="57"/>
      <c r="H4" s="57"/>
    </row>
    <row r="5" ht="18.75" customHeight="1" spans="1:8">
      <c r="A5" s="57"/>
      <c r="B5" s="57"/>
      <c r="C5" s="57"/>
      <c r="D5" s="57"/>
      <c r="E5" s="57"/>
      <c r="F5" s="57" t="s">
        <v>389</v>
      </c>
      <c r="G5" s="57" t="s">
        <v>435</v>
      </c>
      <c r="H5" s="57" t="s">
        <v>436</v>
      </c>
    </row>
    <row r="6" ht="18.75" customHeight="1" spans="1:8">
      <c r="A6" s="58" t="s">
        <v>44</v>
      </c>
      <c r="B6" s="58" t="s">
        <v>45</v>
      </c>
      <c r="C6" s="58" t="s">
        <v>46</v>
      </c>
      <c r="D6" s="58" t="s">
        <v>47</v>
      </c>
      <c r="E6" s="58" t="s">
        <v>48</v>
      </c>
      <c r="F6" s="58" t="s">
        <v>49</v>
      </c>
      <c r="G6" s="58" t="s">
        <v>50</v>
      </c>
      <c r="H6" s="58" t="s">
        <v>51</v>
      </c>
    </row>
    <row r="7" ht="18" customHeight="1" spans="1:8">
      <c r="A7" s="59" t="s">
        <v>64</v>
      </c>
      <c r="B7" s="59" t="s">
        <v>437</v>
      </c>
      <c r="C7" s="59" t="s">
        <v>438</v>
      </c>
      <c r="D7" s="59" t="s">
        <v>439</v>
      </c>
      <c r="E7" s="60" t="s">
        <v>396</v>
      </c>
      <c r="F7" s="61">
        <v>6</v>
      </c>
      <c r="G7" s="62">
        <v>24000</v>
      </c>
      <c r="H7" s="62">
        <v>144000</v>
      </c>
    </row>
    <row r="8" ht="18" customHeight="1" spans="1:8">
      <c r="A8" s="59" t="s">
        <v>64</v>
      </c>
      <c r="B8" s="59" t="s">
        <v>437</v>
      </c>
      <c r="C8" s="59" t="s">
        <v>440</v>
      </c>
      <c r="D8" s="59" t="s">
        <v>441</v>
      </c>
      <c r="E8" s="60" t="s">
        <v>396</v>
      </c>
      <c r="F8" s="61">
        <v>1</v>
      </c>
      <c r="G8" s="62">
        <v>9000</v>
      </c>
      <c r="H8" s="62">
        <v>9000</v>
      </c>
    </row>
    <row r="9" ht="18" customHeight="1" spans="1:8">
      <c r="A9" s="59" t="s">
        <v>64</v>
      </c>
      <c r="B9" s="59" t="s">
        <v>437</v>
      </c>
      <c r="C9" s="59" t="s">
        <v>438</v>
      </c>
      <c r="D9" s="59" t="s">
        <v>442</v>
      </c>
      <c r="E9" s="60" t="s">
        <v>331</v>
      </c>
      <c r="F9" s="61">
        <v>1</v>
      </c>
      <c r="G9" s="62">
        <v>112000</v>
      </c>
      <c r="H9" s="62">
        <v>112000</v>
      </c>
    </row>
    <row r="10" ht="18" customHeight="1" spans="1:8">
      <c r="A10" s="59" t="s">
        <v>64</v>
      </c>
      <c r="B10" s="59" t="s">
        <v>437</v>
      </c>
      <c r="C10" s="59" t="s">
        <v>443</v>
      </c>
      <c r="D10" s="59" t="s">
        <v>395</v>
      </c>
      <c r="E10" s="60" t="s">
        <v>396</v>
      </c>
      <c r="F10" s="61">
        <v>1</v>
      </c>
      <c r="G10" s="62">
        <v>20000</v>
      </c>
      <c r="H10" s="62">
        <v>20000</v>
      </c>
    </row>
    <row r="11" ht="18" customHeight="1" spans="1:8">
      <c r="A11" s="59" t="s">
        <v>64</v>
      </c>
      <c r="B11" s="59" t="s">
        <v>437</v>
      </c>
      <c r="C11" s="59" t="s">
        <v>438</v>
      </c>
      <c r="D11" s="59" t="s">
        <v>444</v>
      </c>
      <c r="E11" s="60" t="s">
        <v>396</v>
      </c>
      <c r="F11" s="61">
        <v>16</v>
      </c>
      <c r="G11" s="62">
        <v>5875</v>
      </c>
      <c r="H11" s="62">
        <v>94000</v>
      </c>
    </row>
    <row r="12" ht="18" customHeight="1" spans="1:8">
      <c r="A12" s="59" t="s">
        <v>64</v>
      </c>
      <c r="B12" s="59" t="s">
        <v>437</v>
      </c>
      <c r="C12" s="59" t="s">
        <v>445</v>
      </c>
      <c r="D12" s="59" t="s">
        <v>446</v>
      </c>
      <c r="E12" s="60" t="s">
        <v>396</v>
      </c>
      <c r="F12" s="61">
        <v>2</v>
      </c>
      <c r="G12" s="62">
        <v>3000</v>
      </c>
      <c r="H12" s="62">
        <v>6000</v>
      </c>
    </row>
    <row r="13" ht="18" customHeight="1" spans="1:8">
      <c r="A13" s="59" t="s">
        <v>64</v>
      </c>
      <c r="B13" s="59" t="s">
        <v>447</v>
      </c>
      <c r="C13" s="59" t="s">
        <v>448</v>
      </c>
      <c r="D13" s="59" t="s">
        <v>449</v>
      </c>
      <c r="E13" s="60" t="s">
        <v>404</v>
      </c>
      <c r="F13" s="61">
        <v>25</v>
      </c>
      <c r="G13" s="62">
        <v>800</v>
      </c>
      <c r="H13" s="62">
        <v>20000</v>
      </c>
    </row>
    <row r="14" ht="18" customHeight="1" spans="1:8">
      <c r="A14" s="59" t="s">
        <v>64</v>
      </c>
      <c r="B14" s="59" t="s">
        <v>447</v>
      </c>
      <c r="C14" s="59" t="s">
        <v>450</v>
      </c>
      <c r="D14" s="59" t="s">
        <v>397</v>
      </c>
      <c r="E14" s="60" t="s">
        <v>451</v>
      </c>
      <c r="F14" s="61">
        <v>2</v>
      </c>
      <c r="G14" s="62">
        <v>800</v>
      </c>
      <c r="H14" s="62">
        <v>1600</v>
      </c>
    </row>
    <row r="15" ht="18" customHeight="1" spans="1:8">
      <c r="A15" s="60" t="s">
        <v>30</v>
      </c>
      <c r="B15" s="60"/>
      <c r="C15" s="60"/>
      <c r="D15" s="60"/>
      <c r="E15" s="60"/>
      <c r="F15" s="61">
        <v>54</v>
      </c>
      <c r="G15" s="62"/>
      <c r="H15" s="62">
        <v>406600</v>
      </c>
    </row>
  </sheetData>
  <mergeCells count="10">
    <mergeCell ref="A1:H1"/>
    <mergeCell ref="A2:H2"/>
    <mergeCell ref="A3:H3"/>
    <mergeCell ref="F4:H4"/>
    <mergeCell ref="A15:E15"/>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topLeftCell="A5" workbookViewId="0">
      <selection activeCell="D20" sqref="D20"/>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A1" s="29" t="s">
        <v>452</v>
      </c>
      <c r="B1" s="29"/>
      <c r="C1" s="29"/>
      <c r="D1" s="30"/>
      <c r="E1" s="30"/>
      <c r="F1" s="30"/>
      <c r="G1" s="30"/>
      <c r="H1" s="29"/>
      <c r="I1" s="29"/>
      <c r="J1" s="29"/>
      <c r="K1" s="48"/>
    </row>
    <row r="2" ht="28.5" customHeight="1" spans="1:11">
      <c r="A2" s="31" t="s">
        <v>453</v>
      </c>
      <c r="B2" s="31"/>
      <c r="C2" s="31"/>
      <c r="D2" s="31"/>
      <c r="E2" s="31"/>
      <c r="F2" s="31"/>
      <c r="G2" s="31"/>
      <c r="H2" s="31"/>
      <c r="I2" s="31"/>
      <c r="J2" s="31"/>
      <c r="K2" s="31"/>
    </row>
    <row r="3" ht="13.5" customHeight="1" spans="1:11">
      <c r="A3" s="5" t="str">
        <f>"单位名称："&amp;"玉溪市聂耳文化场馆服务中心"</f>
        <v>单位名称：玉溪市聂耳文化场馆服务中心</v>
      </c>
      <c r="B3" s="6"/>
      <c r="C3" s="6"/>
      <c r="D3" s="6"/>
      <c r="E3" s="6"/>
      <c r="F3" s="6"/>
      <c r="G3" s="6"/>
      <c r="H3" s="7"/>
      <c r="I3" s="7"/>
      <c r="J3" s="7"/>
      <c r="K3" s="49" t="s">
        <v>2</v>
      </c>
    </row>
    <row r="4" ht="21.75" customHeight="1" spans="1:11">
      <c r="A4" s="32" t="s">
        <v>230</v>
      </c>
      <c r="B4" s="32" t="s">
        <v>130</v>
      </c>
      <c r="C4" s="32" t="s">
        <v>231</v>
      </c>
      <c r="D4" s="33" t="s">
        <v>131</v>
      </c>
      <c r="E4" s="33" t="s">
        <v>132</v>
      </c>
      <c r="F4" s="33" t="s">
        <v>133</v>
      </c>
      <c r="G4" s="33" t="s">
        <v>134</v>
      </c>
      <c r="H4" s="34" t="s">
        <v>30</v>
      </c>
      <c r="I4" s="50" t="s">
        <v>454</v>
      </c>
      <c r="J4" s="51"/>
      <c r="K4" s="52"/>
    </row>
    <row r="5" ht="21.75" customHeight="1" spans="1:11">
      <c r="A5" s="35"/>
      <c r="B5" s="35"/>
      <c r="C5" s="35"/>
      <c r="D5" s="36"/>
      <c r="E5" s="36"/>
      <c r="F5" s="36"/>
      <c r="G5" s="36"/>
      <c r="H5" s="37"/>
      <c r="I5" s="33" t="s">
        <v>33</v>
      </c>
      <c r="J5" s="33" t="s">
        <v>34</v>
      </c>
      <c r="K5" s="33" t="s">
        <v>35</v>
      </c>
    </row>
    <row r="6" ht="40.5" customHeight="1" spans="1:11">
      <c r="A6" s="38"/>
      <c r="B6" s="38"/>
      <c r="C6" s="38"/>
      <c r="D6" s="39"/>
      <c r="E6" s="39"/>
      <c r="F6" s="39"/>
      <c r="G6" s="39"/>
      <c r="H6" s="40"/>
      <c r="I6" s="39" t="s">
        <v>32</v>
      </c>
      <c r="J6" s="39"/>
      <c r="K6" s="39"/>
    </row>
    <row r="7" ht="15" customHeight="1" spans="1:11">
      <c r="A7" s="41">
        <v>1</v>
      </c>
      <c r="B7" s="41">
        <v>2</v>
      </c>
      <c r="C7" s="41">
        <v>3</v>
      </c>
      <c r="D7" s="41">
        <v>4</v>
      </c>
      <c r="E7" s="41">
        <v>5</v>
      </c>
      <c r="F7" s="41">
        <v>6</v>
      </c>
      <c r="G7" s="41">
        <v>7</v>
      </c>
      <c r="H7" s="41">
        <v>8</v>
      </c>
      <c r="I7" s="41">
        <v>9</v>
      </c>
      <c r="J7" s="53">
        <v>10</v>
      </c>
      <c r="K7" s="53">
        <v>11</v>
      </c>
    </row>
    <row r="8" ht="30.65" customHeight="1" spans="1:11">
      <c r="A8" s="42"/>
      <c r="B8" s="43"/>
      <c r="C8" s="42"/>
      <c r="D8" s="42"/>
      <c r="E8" s="42"/>
      <c r="F8" s="42"/>
      <c r="G8" s="42"/>
      <c r="H8" s="44"/>
      <c r="I8" s="44"/>
      <c r="J8" s="44"/>
      <c r="K8" s="44"/>
    </row>
    <row r="9" ht="30.65" customHeight="1" spans="1:11">
      <c r="A9" s="43"/>
      <c r="B9" s="43"/>
      <c r="C9" s="43"/>
      <c r="D9" s="43"/>
      <c r="E9" s="43"/>
      <c r="F9" s="43"/>
      <c r="G9" s="43"/>
      <c r="H9" s="44"/>
      <c r="I9" s="44"/>
      <c r="J9" s="44"/>
      <c r="K9" s="44"/>
    </row>
    <row r="10" ht="18.75" customHeight="1" spans="1:11">
      <c r="A10" s="45" t="s">
        <v>260</v>
      </c>
      <c r="B10" s="46"/>
      <c r="C10" s="46"/>
      <c r="D10" s="46"/>
      <c r="E10" s="46"/>
      <c r="F10" s="46"/>
      <c r="G10" s="47"/>
      <c r="H10" s="44"/>
      <c r="I10" s="44"/>
      <c r="J10" s="44"/>
      <c r="K10" s="44"/>
    </row>
    <row r="11" customHeight="1" spans="1:1">
      <c r="A11" t="s">
        <v>455</v>
      </c>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tabSelected="1" workbookViewId="0">
      <selection activeCell="C18" sqref="C18"/>
    </sheetView>
  </sheetViews>
  <sheetFormatPr defaultColWidth="9.14166666666667" defaultRowHeight="14.25" customHeight="1" outlineLevelCol="6"/>
  <cols>
    <col min="1" max="1" width="37.7416666666667" customWidth="1"/>
    <col min="2" max="2" width="15.5666666666667" customWidth="1"/>
    <col min="3" max="3" width="57.4166666666667" customWidth="1"/>
    <col min="4" max="4" width="9.7" customWidth="1"/>
    <col min="5" max="7" width="19.8416666666667" customWidth="1"/>
  </cols>
  <sheetData>
    <row r="1" ht="13.5" customHeight="1" spans="1:7">
      <c r="A1" s="1" t="s">
        <v>456</v>
      </c>
      <c r="B1" s="1"/>
      <c r="C1" s="1"/>
      <c r="D1" s="2"/>
      <c r="E1" s="1"/>
      <c r="F1" s="1"/>
      <c r="G1" s="3"/>
    </row>
    <row r="2" ht="27.75" customHeight="1" spans="1:7">
      <c r="A2" s="4" t="s">
        <v>457</v>
      </c>
      <c r="B2" s="4"/>
      <c r="C2" s="4"/>
      <c r="D2" s="4"/>
      <c r="E2" s="4"/>
      <c r="F2" s="4"/>
      <c r="G2" s="4"/>
    </row>
    <row r="3" ht="13.5" customHeight="1" spans="1:7">
      <c r="A3" s="5" t="str">
        <f>"单位名称："&amp;"玉溪市聂耳文化场馆服务中心"</f>
        <v>单位名称：玉溪市聂耳文化场馆服务中心</v>
      </c>
      <c r="B3" s="6"/>
      <c r="C3" s="6"/>
      <c r="D3" s="6"/>
      <c r="E3" s="7"/>
      <c r="F3" s="7"/>
      <c r="G3" s="8" t="s">
        <v>2</v>
      </c>
    </row>
    <row r="4" ht="21.75" customHeight="1" spans="1:7">
      <c r="A4" s="9" t="s">
        <v>231</v>
      </c>
      <c r="B4" s="9" t="s">
        <v>230</v>
      </c>
      <c r="C4" s="9" t="s">
        <v>130</v>
      </c>
      <c r="D4" s="10" t="s">
        <v>458</v>
      </c>
      <c r="E4" s="11" t="s">
        <v>33</v>
      </c>
      <c r="F4" s="12"/>
      <c r="G4" s="13"/>
    </row>
    <row r="5" ht="21.75" customHeight="1" spans="1:7">
      <c r="A5" s="14"/>
      <c r="B5" s="14"/>
      <c r="C5" s="14"/>
      <c r="D5" s="15"/>
      <c r="E5" s="16" t="s">
        <v>459</v>
      </c>
      <c r="F5" s="10" t="s">
        <v>460</v>
      </c>
      <c r="G5" s="10" t="s">
        <v>461</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1" customHeight="1" spans="1:7">
      <c r="A8" s="21" t="s">
        <v>64</v>
      </c>
      <c r="B8" s="22"/>
      <c r="C8" s="22"/>
      <c r="D8" s="23"/>
      <c r="E8" s="24">
        <v>1000000</v>
      </c>
      <c r="F8" s="24">
        <v>1000000</v>
      </c>
      <c r="G8" s="24">
        <v>1000000</v>
      </c>
    </row>
    <row r="9" ht="21" customHeight="1" spans="1:7">
      <c r="A9" s="21"/>
      <c r="B9" s="21" t="s">
        <v>462</v>
      </c>
      <c r="C9" s="21" t="s">
        <v>258</v>
      </c>
      <c r="D9" s="25" t="s">
        <v>463</v>
      </c>
      <c r="E9" s="24">
        <v>1000000</v>
      </c>
      <c r="F9" s="24">
        <v>1000000</v>
      </c>
      <c r="G9" s="24">
        <v>1000000</v>
      </c>
    </row>
    <row r="10" ht="21" customHeight="1" spans="1:7">
      <c r="A10" s="26" t="s">
        <v>30</v>
      </c>
      <c r="B10" s="27" t="s">
        <v>464</v>
      </c>
      <c r="C10" s="27"/>
      <c r="D10" s="28"/>
      <c r="E10" s="24">
        <v>1000000</v>
      </c>
      <c r="F10" s="24">
        <v>1000000</v>
      </c>
      <c r="G10" s="24">
        <v>1000000</v>
      </c>
    </row>
  </sheetData>
  <mergeCells count="12">
    <mergeCell ref="A1:G1"/>
    <mergeCell ref="A2:G2"/>
    <mergeCell ref="A3:D3"/>
    <mergeCell ref="E4:G4"/>
    <mergeCell ref="A10:D10"/>
    <mergeCell ref="A4:A6"/>
    <mergeCell ref="B4:B6"/>
    <mergeCell ref="C4:C6"/>
    <mergeCell ref="D4:D6"/>
    <mergeCell ref="E5:E6"/>
    <mergeCell ref="F5:F6"/>
    <mergeCell ref="G5:G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S1"/>
    </sheetView>
  </sheetViews>
  <sheetFormatPr defaultColWidth="8.85" defaultRowHeight="15" customHeight="1"/>
  <cols>
    <col min="1" max="1" width="17.8416666666667" customWidth="1"/>
    <col min="2" max="2" width="53.1333333333333" customWidth="1"/>
    <col min="3" max="3" width="16.2833333333333" customWidth="1"/>
    <col min="4" max="4" width="16.4166666666667" customWidth="1"/>
    <col min="5" max="6" width="16.2833333333333" customWidth="1"/>
    <col min="7" max="11" width="16.4166666666667" customWidth="1"/>
    <col min="12" max="18" width="16.2833333333333" customWidth="1"/>
    <col min="19" max="19" width="16.4166666666667" customWidth="1"/>
  </cols>
  <sheetData>
    <row r="1" customHeight="1" spans="1:19">
      <c r="A1" s="153" t="s">
        <v>26</v>
      </c>
      <c r="B1" s="153"/>
      <c r="C1" s="153"/>
      <c r="D1" s="153"/>
      <c r="E1" s="153"/>
      <c r="F1" s="153"/>
      <c r="G1" s="153"/>
      <c r="H1" s="153"/>
      <c r="I1" s="153"/>
      <c r="J1" s="153"/>
      <c r="K1" s="153"/>
      <c r="L1" s="153"/>
      <c r="M1" s="153"/>
      <c r="N1" s="153"/>
      <c r="O1" s="153"/>
      <c r="P1" s="153"/>
      <c r="Q1" s="153"/>
      <c r="R1" s="153"/>
      <c r="S1" s="153"/>
    </row>
    <row r="2" ht="28.5" customHeight="1" spans="1:19">
      <c r="A2" s="147" t="s">
        <v>27</v>
      </c>
      <c r="B2" s="147"/>
      <c r="C2" s="147"/>
      <c r="D2" s="147"/>
      <c r="E2" s="147"/>
      <c r="F2" s="147"/>
      <c r="G2" s="147"/>
      <c r="H2" s="147"/>
      <c r="I2" s="147"/>
      <c r="J2" s="147"/>
      <c r="K2" s="147"/>
      <c r="L2" s="147"/>
      <c r="M2" s="147"/>
      <c r="N2" s="147"/>
      <c r="O2" s="147"/>
      <c r="P2" s="147"/>
      <c r="Q2" s="147"/>
      <c r="R2" s="147"/>
      <c r="S2" s="147"/>
    </row>
    <row r="3" ht="20.25" customHeight="1" spans="1:19">
      <c r="A3" s="148" t="str">
        <f>"单位名称："&amp;"玉溪市聂耳文化场馆服务中心"</f>
        <v>单位名称：玉溪市聂耳文化场馆服务中心</v>
      </c>
      <c r="B3" s="148"/>
      <c r="C3" s="148"/>
      <c r="D3" s="148"/>
      <c r="E3" s="148"/>
      <c r="F3" s="148"/>
      <c r="G3" s="148"/>
      <c r="H3" s="148"/>
      <c r="I3" s="148"/>
      <c r="J3" s="148"/>
      <c r="K3" s="148"/>
      <c r="L3" s="154"/>
      <c r="M3" s="154"/>
      <c r="N3" s="154"/>
      <c r="O3" s="154"/>
      <c r="P3" s="154"/>
      <c r="Q3" s="154"/>
      <c r="R3" s="154"/>
      <c r="S3" s="154" t="s">
        <v>2</v>
      </c>
    </row>
    <row r="4" ht="27" customHeight="1" spans="1:19">
      <c r="A4" s="149" t="s">
        <v>28</v>
      </c>
      <c r="B4" s="149" t="s">
        <v>29</v>
      </c>
      <c r="C4" s="149" t="s">
        <v>30</v>
      </c>
      <c r="D4" s="149" t="s">
        <v>31</v>
      </c>
      <c r="E4" s="149"/>
      <c r="F4" s="149"/>
      <c r="G4" s="149"/>
      <c r="H4" s="149"/>
      <c r="I4" s="149"/>
      <c r="J4" s="149"/>
      <c r="K4" s="149"/>
      <c r="L4" s="149"/>
      <c r="M4" s="149"/>
      <c r="N4" s="149"/>
      <c r="O4" s="149" t="s">
        <v>20</v>
      </c>
      <c r="P4" s="149"/>
      <c r="Q4" s="149"/>
      <c r="R4" s="149"/>
      <c r="S4" s="149"/>
    </row>
    <row r="5" ht="27" customHeight="1" spans="1:19">
      <c r="A5" s="149"/>
      <c r="B5" s="149"/>
      <c r="C5" s="149"/>
      <c r="D5" s="149" t="s">
        <v>32</v>
      </c>
      <c r="E5" s="149" t="s">
        <v>33</v>
      </c>
      <c r="F5" s="149" t="s">
        <v>34</v>
      </c>
      <c r="G5" s="149" t="s">
        <v>35</v>
      </c>
      <c r="H5" s="149" t="s">
        <v>36</v>
      </c>
      <c r="I5" s="149" t="s">
        <v>37</v>
      </c>
      <c r="J5" s="149"/>
      <c r="K5" s="149"/>
      <c r="L5" s="149"/>
      <c r="M5" s="149"/>
      <c r="N5" s="149"/>
      <c r="O5" s="149" t="s">
        <v>32</v>
      </c>
      <c r="P5" s="149" t="s">
        <v>33</v>
      </c>
      <c r="Q5" s="149" t="s">
        <v>34</v>
      </c>
      <c r="R5" s="149" t="s">
        <v>35</v>
      </c>
      <c r="S5" s="149" t="s">
        <v>38</v>
      </c>
    </row>
    <row r="6" ht="27" customHeight="1" spans="1:19">
      <c r="A6" s="149"/>
      <c r="B6" s="149"/>
      <c r="C6" s="149"/>
      <c r="D6" s="149"/>
      <c r="E6" s="149"/>
      <c r="F6" s="149"/>
      <c r="G6" s="149"/>
      <c r="H6" s="149"/>
      <c r="I6" s="149" t="s">
        <v>32</v>
      </c>
      <c r="J6" s="149" t="s">
        <v>39</v>
      </c>
      <c r="K6" s="149" t="s">
        <v>40</v>
      </c>
      <c r="L6" s="149" t="s">
        <v>41</v>
      </c>
      <c r="M6" s="149" t="s">
        <v>42</v>
      </c>
      <c r="N6" s="149" t="s">
        <v>43</v>
      </c>
      <c r="O6" s="149"/>
      <c r="P6" s="149"/>
      <c r="Q6" s="149"/>
      <c r="R6" s="149"/>
      <c r="S6" s="149"/>
    </row>
    <row r="7" ht="20.25" customHeight="1" spans="1:19">
      <c r="A7" s="152" t="s">
        <v>44</v>
      </c>
      <c r="B7" s="152" t="s">
        <v>45</v>
      </c>
      <c r="C7" s="152" t="s">
        <v>46</v>
      </c>
      <c r="D7" s="152" t="s">
        <v>47</v>
      </c>
      <c r="E7" s="152" t="s">
        <v>48</v>
      </c>
      <c r="F7" s="152" t="s">
        <v>49</v>
      </c>
      <c r="G7" s="152" t="s">
        <v>50</v>
      </c>
      <c r="H7" s="152" t="s">
        <v>51</v>
      </c>
      <c r="I7" s="152" t="s">
        <v>52</v>
      </c>
      <c r="J7" s="152" t="s">
        <v>53</v>
      </c>
      <c r="K7" s="152" t="s">
        <v>54</v>
      </c>
      <c r="L7" s="152" t="s">
        <v>55</v>
      </c>
      <c r="M7" s="152" t="s">
        <v>56</v>
      </c>
      <c r="N7" s="152" t="s">
        <v>57</v>
      </c>
      <c r="O7" s="152" t="s">
        <v>58</v>
      </c>
      <c r="P7" s="152" t="s">
        <v>59</v>
      </c>
      <c r="Q7" s="152" t="s">
        <v>60</v>
      </c>
      <c r="R7" s="152" t="s">
        <v>61</v>
      </c>
      <c r="S7" s="152" t="s">
        <v>62</v>
      </c>
    </row>
    <row r="8" ht="20.25" customHeight="1" spans="1:19">
      <c r="A8" s="148" t="s">
        <v>63</v>
      </c>
      <c r="B8" s="148" t="s">
        <v>64</v>
      </c>
      <c r="C8" s="151">
        <v>12873577.83</v>
      </c>
      <c r="D8" s="151">
        <v>10388126.31</v>
      </c>
      <c r="E8" s="62">
        <v>8504926.31</v>
      </c>
      <c r="F8" s="62"/>
      <c r="G8" s="62"/>
      <c r="H8" s="62"/>
      <c r="I8" s="62">
        <v>1883200</v>
      </c>
      <c r="J8" s="62">
        <v>1883200</v>
      </c>
      <c r="K8" s="62"/>
      <c r="L8" s="62"/>
      <c r="M8" s="62"/>
      <c r="N8" s="62"/>
      <c r="O8" s="151">
        <v>2485451.52</v>
      </c>
      <c r="P8" s="151">
        <v>2485451.52</v>
      </c>
      <c r="Q8" s="151"/>
      <c r="R8" s="151"/>
      <c r="S8" s="151"/>
    </row>
    <row r="9" ht="20.25" customHeight="1" spans="1:19">
      <c r="A9" s="150" t="s">
        <v>30</v>
      </c>
      <c r="B9" s="148"/>
      <c r="C9" s="151">
        <v>12873577.83</v>
      </c>
      <c r="D9" s="151">
        <v>10388126.31</v>
      </c>
      <c r="E9" s="151">
        <v>8504926.31</v>
      </c>
      <c r="F9" s="151"/>
      <c r="G9" s="151"/>
      <c r="H9" s="151"/>
      <c r="I9" s="151">
        <v>1883200</v>
      </c>
      <c r="J9" s="151">
        <v>1883200</v>
      </c>
      <c r="K9" s="151"/>
      <c r="L9" s="151"/>
      <c r="M9" s="151"/>
      <c r="N9" s="151"/>
      <c r="O9" s="151">
        <v>2485451.52</v>
      </c>
      <c r="P9" s="151">
        <v>2485451.52</v>
      </c>
      <c r="Q9" s="151"/>
      <c r="R9" s="151"/>
      <c r="S9" s="151"/>
    </row>
  </sheetData>
  <mergeCells count="20">
    <mergeCell ref="A1:S1"/>
    <mergeCell ref="A2:S2"/>
    <mergeCell ref="A3:R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5"/>
  <sheetViews>
    <sheetView showZeros="0" topLeftCell="A15" workbookViewId="0">
      <selection activeCell="C36" sqref="C36"/>
    </sheetView>
  </sheetViews>
  <sheetFormatPr defaultColWidth="8.85" defaultRowHeight="15" customHeight="1"/>
  <cols>
    <col min="1" max="1" width="17.8416666666667" customWidth="1"/>
    <col min="2" max="2" width="53.1333333333333" customWidth="1"/>
    <col min="3" max="15" width="15.1333333333333" customWidth="1"/>
  </cols>
  <sheetData>
    <row r="1" customHeight="1" spans="1:15">
      <c r="A1" s="153" t="s">
        <v>65</v>
      </c>
      <c r="B1" s="153"/>
      <c r="C1" s="153"/>
      <c r="D1" s="153"/>
      <c r="E1" s="153"/>
      <c r="F1" s="153"/>
      <c r="G1" s="153"/>
      <c r="H1" s="153"/>
      <c r="I1" s="153"/>
      <c r="J1" s="153"/>
      <c r="K1" s="153"/>
      <c r="L1" s="153"/>
      <c r="M1" s="153"/>
      <c r="N1" s="153"/>
      <c r="O1" s="153"/>
    </row>
    <row r="2" ht="28.5" customHeight="1" spans="1:15">
      <c r="A2" s="147" t="s">
        <v>66</v>
      </c>
      <c r="B2" s="147"/>
      <c r="C2" s="147"/>
      <c r="D2" s="147"/>
      <c r="E2" s="147"/>
      <c r="F2" s="147"/>
      <c r="G2" s="147"/>
      <c r="H2" s="147"/>
      <c r="I2" s="147"/>
      <c r="J2" s="147"/>
      <c r="K2" s="147"/>
      <c r="L2" s="147"/>
      <c r="M2" s="147"/>
      <c r="N2" s="147"/>
      <c r="O2" s="147"/>
    </row>
    <row r="3" ht="20.25" customHeight="1" spans="1:15">
      <c r="A3" s="148" t="str">
        <f>"单位名称："&amp;"玉溪市聂耳文化场馆服务中心"</f>
        <v>单位名称：玉溪市聂耳文化场馆服务中心</v>
      </c>
      <c r="B3" s="148"/>
      <c r="C3" s="148"/>
      <c r="D3" s="148"/>
      <c r="E3" s="148"/>
      <c r="F3" s="148"/>
      <c r="G3" s="148"/>
      <c r="H3" s="148"/>
      <c r="I3" s="148"/>
      <c r="J3" s="154"/>
      <c r="K3" s="154"/>
      <c r="L3" s="154"/>
      <c r="M3" s="154"/>
      <c r="N3" s="154"/>
      <c r="O3" s="154" t="s">
        <v>2</v>
      </c>
    </row>
    <row r="4" ht="27" customHeight="1" spans="1:15">
      <c r="A4" s="149" t="s">
        <v>67</v>
      </c>
      <c r="B4" s="149" t="s">
        <v>68</v>
      </c>
      <c r="C4" s="149" t="s">
        <v>30</v>
      </c>
      <c r="D4" s="149" t="s">
        <v>33</v>
      </c>
      <c r="E4" s="149"/>
      <c r="F4" s="149"/>
      <c r="G4" s="149" t="s">
        <v>34</v>
      </c>
      <c r="H4" s="149" t="s">
        <v>35</v>
      </c>
      <c r="I4" s="149" t="s">
        <v>69</v>
      </c>
      <c r="J4" s="149" t="s">
        <v>70</v>
      </c>
      <c r="K4" s="149"/>
      <c r="L4" s="149"/>
      <c r="M4" s="149"/>
      <c r="N4" s="149"/>
      <c r="O4" s="149"/>
    </row>
    <row r="5" ht="27" customHeight="1" spans="1:15">
      <c r="A5" s="149"/>
      <c r="B5" s="149"/>
      <c r="C5" s="149"/>
      <c r="D5" s="149" t="s">
        <v>32</v>
      </c>
      <c r="E5" s="149" t="s">
        <v>71</v>
      </c>
      <c r="F5" s="149" t="s">
        <v>72</v>
      </c>
      <c r="G5" s="149"/>
      <c r="H5" s="149"/>
      <c r="I5" s="149"/>
      <c r="J5" s="149" t="s">
        <v>32</v>
      </c>
      <c r="K5" s="149" t="s">
        <v>73</v>
      </c>
      <c r="L5" s="149" t="s">
        <v>74</v>
      </c>
      <c r="M5" s="149" t="s">
        <v>75</v>
      </c>
      <c r="N5" s="149" t="s">
        <v>76</v>
      </c>
      <c r="O5" s="149" t="s">
        <v>77</v>
      </c>
    </row>
    <row r="6" ht="20.25" customHeight="1" spans="1:15">
      <c r="A6" s="152" t="s">
        <v>44</v>
      </c>
      <c r="B6" s="152" t="s">
        <v>45</v>
      </c>
      <c r="C6" s="152" t="s">
        <v>46</v>
      </c>
      <c r="D6" s="152" t="s">
        <v>47</v>
      </c>
      <c r="E6" s="152" t="s">
        <v>48</v>
      </c>
      <c r="F6" s="152" t="s">
        <v>49</v>
      </c>
      <c r="G6" s="152" t="s">
        <v>50</v>
      </c>
      <c r="H6" s="152" t="s">
        <v>51</v>
      </c>
      <c r="I6" s="152" t="s">
        <v>52</v>
      </c>
      <c r="J6" s="152" t="s">
        <v>53</v>
      </c>
      <c r="K6" s="152" t="s">
        <v>54</v>
      </c>
      <c r="L6" s="152" t="s">
        <v>55</v>
      </c>
      <c r="M6" s="152" t="s">
        <v>56</v>
      </c>
      <c r="N6" s="152" t="s">
        <v>57</v>
      </c>
      <c r="O6" s="152" t="s">
        <v>58</v>
      </c>
    </row>
    <row r="7" ht="20.25" customHeight="1" spans="1:15">
      <c r="A7" s="148" t="s">
        <v>78</v>
      </c>
      <c r="B7" s="148" t="str">
        <f>"        "&amp;"一般公共服务支出"</f>
        <v>        一般公共服务支出</v>
      </c>
      <c r="C7" s="62">
        <v>1100000</v>
      </c>
      <c r="D7" s="62">
        <v>1100000</v>
      </c>
      <c r="E7" s="62"/>
      <c r="F7" s="62">
        <v>1100000</v>
      </c>
      <c r="G7" s="62"/>
      <c r="H7" s="62"/>
      <c r="I7" s="62"/>
      <c r="J7" s="62"/>
      <c r="K7" s="62"/>
      <c r="L7" s="62"/>
      <c r="M7" s="62"/>
      <c r="N7" s="62"/>
      <c r="O7" s="62"/>
    </row>
    <row r="8" ht="20.25" customHeight="1" spans="1:15">
      <c r="A8" s="155" t="s">
        <v>79</v>
      </c>
      <c r="B8" s="155" t="str">
        <f>"        "&amp;"党委办公厅（室）及相关机构事务"</f>
        <v>        党委办公厅（室）及相关机构事务</v>
      </c>
      <c r="C8" s="62">
        <v>1100000</v>
      </c>
      <c r="D8" s="62">
        <v>1100000</v>
      </c>
      <c r="E8" s="62"/>
      <c r="F8" s="62">
        <v>1100000</v>
      </c>
      <c r="G8" s="62"/>
      <c r="H8" s="62"/>
      <c r="I8" s="62"/>
      <c r="J8" s="62"/>
      <c r="K8" s="62"/>
      <c r="L8" s="62"/>
      <c r="M8" s="62"/>
      <c r="N8" s="62"/>
      <c r="O8" s="62"/>
    </row>
    <row r="9" ht="20.25" customHeight="1" spans="1:15">
      <c r="A9" s="156" t="s">
        <v>80</v>
      </c>
      <c r="B9" s="156" t="str">
        <f>"        "&amp;"专项业务"</f>
        <v>        专项业务</v>
      </c>
      <c r="C9" s="62">
        <v>1100000</v>
      </c>
      <c r="D9" s="62">
        <v>1100000</v>
      </c>
      <c r="E9" s="62"/>
      <c r="F9" s="62">
        <v>1100000</v>
      </c>
      <c r="G9" s="62"/>
      <c r="H9" s="62"/>
      <c r="I9" s="62"/>
      <c r="J9" s="62"/>
      <c r="K9" s="62"/>
      <c r="L9" s="62"/>
      <c r="M9" s="62"/>
      <c r="N9" s="62"/>
      <c r="O9" s="62"/>
    </row>
    <row r="10" ht="20.25" customHeight="1" spans="1:15">
      <c r="A10" s="148" t="s">
        <v>81</v>
      </c>
      <c r="B10" s="148" t="str">
        <f>"        "&amp;"文化旅游体育与传媒支出"</f>
        <v>        文化旅游体育与传媒支出</v>
      </c>
      <c r="C10" s="62">
        <v>9488273.35</v>
      </c>
      <c r="D10" s="62">
        <v>7605073.35</v>
      </c>
      <c r="E10" s="62">
        <v>4869621.83</v>
      </c>
      <c r="F10" s="62">
        <v>2735451.52</v>
      </c>
      <c r="G10" s="62"/>
      <c r="H10" s="62"/>
      <c r="I10" s="62"/>
      <c r="J10" s="62">
        <v>1883200</v>
      </c>
      <c r="K10" s="62">
        <v>1883200</v>
      </c>
      <c r="L10" s="62"/>
      <c r="M10" s="62"/>
      <c r="N10" s="62"/>
      <c r="O10" s="62"/>
    </row>
    <row r="11" ht="20.25" customHeight="1" spans="1:15">
      <c r="A11" s="155" t="s">
        <v>82</v>
      </c>
      <c r="B11" s="155" t="str">
        <f>"        "&amp;"文化和旅游"</f>
        <v>        文化和旅游</v>
      </c>
      <c r="C11" s="62">
        <v>8394602.83</v>
      </c>
      <c r="D11" s="62">
        <v>6511402.83</v>
      </c>
      <c r="E11" s="62">
        <v>4869621.83</v>
      </c>
      <c r="F11" s="62">
        <v>1641781</v>
      </c>
      <c r="G11" s="62"/>
      <c r="H11" s="62"/>
      <c r="I11" s="62"/>
      <c r="J11" s="62">
        <v>1883200</v>
      </c>
      <c r="K11" s="62">
        <v>1883200</v>
      </c>
      <c r="L11" s="62"/>
      <c r="M11" s="62"/>
      <c r="N11" s="62"/>
      <c r="O11" s="62"/>
    </row>
    <row r="12" ht="20.25" customHeight="1" spans="1:15">
      <c r="A12" s="156" t="s">
        <v>83</v>
      </c>
      <c r="B12" s="156" t="str">
        <f>"        "&amp;"其他文化和旅游支出"</f>
        <v>        其他文化和旅游支出</v>
      </c>
      <c r="C12" s="62">
        <v>8394602.83</v>
      </c>
      <c r="D12" s="62">
        <v>6511402.83</v>
      </c>
      <c r="E12" s="62">
        <v>4869621.83</v>
      </c>
      <c r="F12" s="62">
        <v>1641781</v>
      </c>
      <c r="G12" s="62"/>
      <c r="H12" s="62"/>
      <c r="I12" s="62"/>
      <c r="J12" s="62">
        <v>1883200</v>
      </c>
      <c r="K12" s="62">
        <v>1883200</v>
      </c>
      <c r="L12" s="62"/>
      <c r="M12" s="62"/>
      <c r="N12" s="62"/>
      <c r="O12" s="62"/>
    </row>
    <row r="13" ht="20.25" customHeight="1" spans="1:15">
      <c r="A13" s="155" t="s">
        <v>84</v>
      </c>
      <c r="B13" s="155" t="str">
        <f>"        "&amp;"文物"</f>
        <v>        文物</v>
      </c>
      <c r="C13" s="62">
        <v>1093670.52</v>
      </c>
      <c r="D13" s="62">
        <v>1093670.52</v>
      </c>
      <c r="E13" s="62"/>
      <c r="F13" s="62">
        <v>1093670.52</v>
      </c>
      <c r="G13" s="62"/>
      <c r="H13" s="62"/>
      <c r="I13" s="62"/>
      <c r="J13" s="62"/>
      <c r="K13" s="62"/>
      <c r="L13" s="62"/>
      <c r="M13" s="62"/>
      <c r="N13" s="62"/>
      <c r="O13" s="62"/>
    </row>
    <row r="14" ht="20.25" customHeight="1" spans="1:15">
      <c r="A14" s="156" t="s">
        <v>85</v>
      </c>
      <c r="B14" s="156" t="str">
        <f>"        "&amp;"博物馆"</f>
        <v>        博物馆</v>
      </c>
      <c r="C14" s="62">
        <v>1093670.52</v>
      </c>
      <c r="D14" s="62">
        <v>1093670.52</v>
      </c>
      <c r="E14" s="62"/>
      <c r="F14" s="62">
        <v>1093670.52</v>
      </c>
      <c r="G14" s="62"/>
      <c r="H14" s="62"/>
      <c r="I14" s="62"/>
      <c r="J14" s="62"/>
      <c r="K14" s="62"/>
      <c r="L14" s="62"/>
      <c r="M14" s="62"/>
      <c r="N14" s="62"/>
      <c r="O14" s="62"/>
    </row>
    <row r="15" ht="20.25" customHeight="1" spans="1:15">
      <c r="A15" s="155" t="s">
        <v>86</v>
      </c>
      <c r="B15" s="155" t="str">
        <f>"        "&amp;"其他文化旅游体育与传媒支出"</f>
        <v>        其他文化旅游体育与传媒支出</v>
      </c>
      <c r="C15" s="62"/>
      <c r="D15" s="62"/>
      <c r="E15" s="62"/>
      <c r="F15" s="62"/>
      <c r="G15" s="62"/>
      <c r="H15" s="62"/>
      <c r="I15" s="62"/>
      <c r="J15" s="62"/>
      <c r="K15" s="62"/>
      <c r="L15" s="62"/>
      <c r="M15" s="62"/>
      <c r="N15" s="62"/>
      <c r="O15" s="62"/>
    </row>
    <row r="16" ht="20.25" customHeight="1" spans="1:15">
      <c r="A16" s="156" t="s">
        <v>87</v>
      </c>
      <c r="B16" s="156" t="str">
        <f>"        "&amp;"其他文化旅游体育与传媒支出"</f>
        <v>        其他文化旅游体育与传媒支出</v>
      </c>
      <c r="C16" s="62"/>
      <c r="D16" s="62"/>
      <c r="E16" s="62"/>
      <c r="F16" s="62"/>
      <c r="G16" s="62"/>
      <c r="H16" s="62"/>
      <c r="I16" s="62"/>
      <c r="J16" s="62"/>
      <c r="K16" s="62"/>
      <c r="L16" s="62"/>
      <c r="M16" s="62"/>
      <c r="N16" s="62"/>
      <c r="O16" s="62"/>
    </row>
    <row r="17" ht="20.25" customHeight="1" spans="1:15">
      <c r="A17" s="148" t="s">
        <v>88</v>
      </c>
      <c r="B17" s="148" t="str">
        <f>"        "&amp;"社会保障和就业支出"</f>
        <v>        社会保障和就业支出</v>
      </c>
      <c r="C17" s="62">
        <v>1209319.68</v>
      </c>
      <c r="D17" s="62">
        <v>1209319.68</v>
      </c>
      <c r="E17" s="62">
        <v>1209319.68</v>
      </c>
      <c r="F17" s="62"/>
      <c r="G17" s="62"/>
      <c r="H17" s="62"/>
      <c r="I17" s="62"/>
      <c r="J17" s="62"/>
      <c r="K17" s="62"/>
      <c r="L17" s="62"/>
      <c r="M17" s="62"/>
      <c r="N17" s="62"/>
      <c r="O17" s="62"/>
    </row>
    <row r="18" ht="20.25" customHeight="1" spans="1:15">
      <c r="A18" s="155" t="s">
        <v>89</v>
      </c>
      <c r="B18" s="155" t="str">
        <f>"        "&amp;"行政事业单位养老支出"</f>
        <v>        行政事业单位养老支出</v>
      </c>
      <c r="C18" s="62">
        <v>1209319.68</v>
      </c>
      <c r="D18" s="62">
        <v>1209319.68</v>
      </c>
      <c r="E18" s="62">
        <v>1209319.68</v>
      </c>
      <c r="F18" s="62"/>
      <c r="G18" s="62"/>
      <c r="H18" s="62"/>
      <c r="I18" s="62"/>
      <c r="J18" s="62"/>
      <c r="K18" s="62"/>
      <c r="L18" s="62"/>
      <c r="M18" s="62"/>
      <c r="N18" s="62"/>
      <c r="O18" s="62"/>
    </row>
    <row r="19" ht="20.25" customHeight="1" spans="1:15">
      <c r="A19" s="156" t="s">
        <v>90</v>
      </c>
      <c r="B19" s="156" t="str">
        <f>"        "&amp;"事业单位离退休"</f>
        <v>        事业单位离退休</v>
      </c>
      <c r="C19" s="62">
        <v>648000</v>
      </c>
      <c r="D19" s="62">
        <v>648000</v>
      </c>
      <c r="E19" s="62">
        <v>648000</v>
      </c>
      <c r="F19" s="62"/>
      <c r="G19" s="62"/>
      <c r="H19" s="62"/>
      <c r="I19" s="62"/>
      <c r="J19" s="62"/>
      <c r="K19" s="62"/>
      <c r="L19" s="62"/>
      <c r="M19" s="62"/>
      <c r="N19" s="62"/>
      <c r="O19" s="62"/>
    </row>
    <row r="20" ht="20.25" customHeight="1" spans="1:15">
      <c r="A20" s="156" t="s">
        <v>91</v>
      </c>
      <c r="B20" s="156" t="str">
        <f>"        "&amp;"机关事业单位基本养老保险缴费支出"</f>
        <v>        机关事业单位基本养老保险缴费支出</v>
      </c>
      <c r="C20" s="62">
        <v>561319.68</v>
      </c>
      <c r="D20" s="62">
        <v>561319.68</v>
      </c>
      <c r="E20" s="62">
        <v>561319.68</v>
      </c>
      <c r="F20" s="62"/>
      <c r="G20" s="62"/>
      <c r="H20" s="62"/>
      <c r="I20" s="62"/>
      <c r="J20" s="62"/>
      <c r="K20" s="62"/>
      <c r="L20" s="62"/>
      <c r="M20" s="62"/>
      <c r="N20" s="62"/>
      <c r="O20" s="62"/>
    </row>
    <row r="21" ht="20.25" customHeight="1" spans="1:15">
      <c r="A21" s="148" t="s">
        <v>92</v>
      </c>
      <c r="B21" s="148" t="str">
        <f>"        "&amp;"卫生健康支出"</f>
        <v>        卫生健康支出</v>
      </c>
      <c r="C21" s="62">
        <v>587944.8</v>
      </c>
      <c r="D21" s="62">
        <v>587944.8</v>
      </c>
      <c r="E21" s="62">
        <v>587944.8</v>
      </c>
      <c r="F21" s="62"/>
      <c r="G21" s="62"/>
      <c r="H21" s="62"/>
      <c r="I21" s="62"/>
      <c r="J21" s="62"/>
      <c r="K21" s="62"/>
      <c r="L21" s="62"/>
      <c r="M21" s="62"/>
      <c r="N21" s="62"/>
      <c r="O21" s="62"/>
    </row>
    <row r="22" ht="20.25" customHeight="1" spans="1:15">
      <c r="A22" s="155" t="s">
        <v>93</v>
      </c>
      <c r="B22" s="155" t="str">
        <f>"        "&amp;"行政事业单位医疗"</f>
        <v>        行政事业单位医疗</v>
      </c>
      <c r="C22" s="62">
        <v>587944.8</v>
      </c>
      <c r="D22" s="62">
        <v>587944.8</v>
      </c>
      <c r="E22" s="62">
        <v>587944.8</v>
      </c>
      <c r="F22" s="62"/>
      <c r="G22" s="62"/>
      <c r="H22" s="62"/>
      <c r="I22" s="62"/>
      <c r="J22" s="62"/>
      <c r="K22" s="62"/>
      <c r="L22" s="62"/>
      <c r="M22" s="62"/>
      <c r="N22" s="62"/>
      <c r="O22" s="62"/>
    </row>
    <row r="23" ht="20.25" customHeight="1" spans="1:15">
      <c r="A23" s="156" t="s">
        <v>94</v>
      </c>
      <c r="B23" s="156" t="str">
        <f>"        "&amp;"行政单位医疗"</f>
        <v>        行政单位医疗</v>
      </c>
      <c r="C23" s="62"/>
      <c r="D23" s="62"/>
      <c r="E23" s="62"/>
      <c r="F23" s="62"/>
      <c r="G23" s="62"/>
      <c r="H23" s="62"/>
      <c r="I23" s="62"/>
      <c r="J23" s="62"/>
      <c r="K23" s="62"/>
      <c r="L23" s="62"/>
      <c r="M23" s="62"/>
      <c r="N23" s="62"/>
      <c r="O23" s="62"/>
    </row>
    <row r="24" ht="20.25" customHeight="1" spans="1:15">
      <c r="A24" s="156" t="s">
        <v>95</v>
      </c>
      <c r="B24" s="156" t="str">
        <f>"        "&amp;"事业单位医疗"</f>
        <v>        事业单位医疗</v>
      </c>
      <c r="C24" s="62">
        <v>291184.58</v>
      </c>
      <c r="D24" s="62">
        <v>291184.58</v>
      </c>
      <c r="E24" s="62">
        <v>291184.58</v>
      </c>
      <c r="F24" s="62"/>
      <c r="G24" s="62"/>
      <c r="H24" s="62"/>
      <c r="I24" s="62"/>
      <c r="J24" s="62"/>
      <c r="K24" s="62"/>
      <c r="L24" s="62"/>
      <c r="M24" s="62"/>
      <c r="N24" s="62"/>
      <c r="O24" s="62"/>
    </row>
    <row r="25" ht="20.25" customHeight="1" spans="1:15">
      <c r="A25" s="156" t="s">
        <v>96</v>
      </c>
      <c r="B25" s="156" t="str">
        <f>"        "&amp;"公务员医疗补助"</f>
        <v>        公务员医疗补助</v>
      </c>
      <c r="C25" s="62">
        <v>261812.4</v>
      </c>
      <c r="D25" s="62">
        <v>261812.4</v>
      </c>
      <c r="E25" s="62">
        <v>261812.4</v>
      </c>
      <c r="F25" s="62"/>
      <c r="G25" s="62"/>
      <c r="H25" s="62"/>
      <c r="I25" s="62"/>
      <c r="J25" s="62"/>
      <c r="K25" s="62"/>
      <c r="L25" s="62"/>
      <c r="M25" s="62"/>
      <c r="N25" s="62"/>
      <c r="O25" s="62"/>
    </row>
    <row r="26" ht="20.25" customHeight="1" spans="1:15">
      <c r="A26" s="156" t="s">
        <v>97</v>
      </c>
      <c r="B26" s="156" t="str">
        <f>"        "&amp;"其他行政事业单位医疗支出"</f>
        <v>        其他行政事业单位医疗支出</v>
      </c>
      <c r="C26" s="62">
        <v>34947.82</v>
      </c>
      <c r="D26" s="62">
        <v>34947.82</v>
      </c>
      <c r="E26" s="62">
        <v>34947.82</v>
      </c>
      <c r="F26" s="62"/>
      <c r="G26" s="62"/>
      <c r="H26" s="62"/>
      <c r="I26" s="62"/>
      <c r="J26" s="62"/>
      <c r="K26" s="62"/>
      <c r="L26" s="62"/>
      <c r="M26" s="62"/>
      <c r="N26" s="62"/>
      <c r="O26" s="62"/>
    </row>
    <row r="27" ht="20.25" customHeight="1" spans="1:15">
      <c r="A27" s="148" t="s">
        <v>98</v>
      </c>
      <c r="B27" s="148" t="str">
        <f>"        "&amp;"住房保障支出"</f>
        <v>        住房保障支出</v>
      </c>
      <c r="C27" s="62">
        <v>488040</v>
      </c>
      <c r="D27" s="62">
        <v>488040</v>
      </c>
      <c r="E27" s="62">
        <v>488040</v>
      </c>
      <c r="F27" s="62"/>
      <c r="G27" s="62"/>
      <c r="H27" s="62"/>
      <c r="I27" s="62"/>
      <c r="J27" s="62"/>
      <c r="K27" s="62"/>
      <c r="L27" s="62"/>
      <c r="M27" s="62"/>
      <c r="N27" s="62"/>
      <c r="O27" s="62"/>
    </row>
    <row r="28" ht="20.25" customHeight="1" spans="1:15">
      <c r="A28" s="155" t="s">
        <v>99</v>
      </c>
      <c r="B28" s="155" t="str">
        <f>"        "&amp;"住房改革支出"</f>
        <v>        住房改革支出</v>
      </c>
      <c r="C28" s="62">
        <v>488040</v>
      </c>
      <c r="D28" s="62">
        <v>488040</v>
      </c>
      <c r="E28" s="62">
        <v>488040</v>
      </c>
      <c r="F28" s="62"/>
      <c r="G28" s="62"/>
      <c r="H28" s="62"/>
      <c r="I28" s="62"/>
      <c r="J28" s="62"/>
      <c r="K28" s="62"/>
      <c r="L28" s="62"/>
      <c r="M28" s="62"/>
      <c r="N28" s="62"/>
      <c r="O28" s="62"/>
    </row>
    <row r="29" ht="20.25" customHeight="1" spans="1:15">
      <c r="A29" s="156" t="s">
        <v>100</v>
      </c>
      <c r="B29" s="156" t="str">
        <f>"        "&amp;"住房公积金"</f>
        <v>        住房公积金</v>
      </c>
      <c r="C29" s="62">
        <v>460116</v>
      </c>
      <c r="D29" s="62">
        <v>460116</v>
      </c>
      <c r="E29" s="62">
        <v>460116</v>
      </c>
      <c r="F29" s="62"/>
      <c r="G29" s="62"/>
      <c r="H29" s="62"/>
      <c r="I29" s="62"/>
      <c r="J29" s="62"/>
      <c r="K29" s="62"/>
      <c r="L29" s="62"/>
      <c r="M29" s="62"/>
      <c r="N29" s="62"/>
      <c r="O29" s="62"/>
    </row>
    <row r="30" ht="20.25" customHeight="1" spans="1:15">
      <c r="A30" s="156" t="s">
        <v>101</v>
      </c>
      <c r="B30" s="156" t="str">
        <f>"        "&amp;"购房补贴"</f>
        <v>        购房补贴</v>
      </c>
      <c r="C30" s="62">
        <v>27924</v>
      </c>
      <c r="D30" s="62">
        <v>27924</v>
      </c>
      <c r="E30" s="62">
        <v>27924</v>
      </c>
      <c r="F30" s="62"/>
      <c r="G30" s="62"/>
      <c r="H30" s="62"/>
      <c r="I30" s="62"/>
      <c r="J30" s="62"/>
      <c r="K30" s="62"/>
      <c r="L30" s="62"/>
      <c r="M30" s="62"/>
      <c r="N30" s="62"/>
      <c r="O30" s="62"/>
    </row>
    <row r="31" ht="20.25" customHeight="1" spans="1:15">
      <c r="A31" s="150" t="s">
        <v>30</v>
      </c>
      <c r="B31" s="148"/>
      <c r="C31" s="151">
        <v>12873577.83</v>
      </c>
      <c r="D31" s="151">
        <v>10990377.83</v>
      </c>
      <c r="E31" s="151">
        <v>7154926.31</v>
      </c>
      <c r="F31" s="151">
        <v>3835451.52</v>
      </c>
      <c r="G31" s="151"/>
      <c r="H31" s="151"/>
      <c r="I31" s="151"/>
      <c r="J31" s="151">
        <v>1883200</v>
      </c>
      <c r="K31" s="151">
        <v>1883200</v>
      </c>
      <c r="L31" s="151"/>
      <c r="M31" s="151"/>
      <c r="N31" s="151"/>
      <c r="O31" s="151"/>
    </row>
    <row r="33" customHeight="1" spans="5:6">
      <c r="E33" s="167">
        <v>7098320.87</v>
      </c>
      <c r="F33" s="167">
        <v>10323594.75</v>
      </c>
    </row>
    <row r="34" customHeight="1" spans="3:6">
      <c r="C34">
        <v>479049.6</v>
      </c>
      <c r="E34">
        <f>E31-E33</f>
        <v>56605.4399999995</v>
      </c>
      <c r="F34">
        <f>F33-F31</f>
        <v>6488143.23</v>
      </c>
    </row>
    <row r="35" customHeight="1" spans="3:6">
      <c r="C35">
        <f>E21-C34</f>
        <v>108895.2</v>
      </c>
      <c r="E35" s="160">
        <f>E34/E33</f>
        <v>0.00797448312589446</v>
      </c>
      <c r="F35" s="160">
        <f>F34/F33</f>
        <v>0.628477132928915</v>
      </c>
    </row>
  </sheetData>
  <mergeCells count="12">
    <mergeCell ref="A1:O1"/>
    <mergeCell ref="A2:O2"/>
    <mergeCell ref="A3:N3"/>
    <mergeCell ref="D4:F4"/>
    <mergeCell ref="J4:O4"/>
    <mergeCell ref="A31:B31"/>
    <mergeCell ref="A4:A5"/>
    <mergeCell ref="B4:B5"/>
    <mergeCell ref="C4:C5"/>
    <mergeCell ref="G4:G5"/>
    <mergeCell ref="H4:H5"/>
    <mergeCell ref="I4:I5"/>
  </mergeCells>
  <pageMargins left="0.156944444444444" right="0.236111111111111" top="0.629861111111111" bottom="0.354166666666667" header="0.5" footer="0.5"/>
  <pageSetup paperSize="1" scale="70"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20"/>
  <sheetViews>
    <sheetView showZeros="0" workbookViewId="0">
      <selection activeCell="D22" sqref="D22"/>
    </sheetView>
  </sheetViews>
  <sheetFormatPr defaultColWidth="8.85" defaultRowHeight="15" customHeight="1" outlineLevelCol="7"/>
  <cols>
    <col min="1" max="2" width="28.575" customWidth="1"/>
    <col min="3" max="3" width="35.7" customWidth="1"/>
    <col min="4" max="4" width="28.575" customWidth="1"/>
    <col min="8" max="8" width="15.375" customWidth="1"/>
  </cols>
  <sheetData>
    <row r="1" ht="18.75" customHeight="1" spans="1:4">
      <c r="A1" s="146" t="s">
        <v>102</v>
      </c>
      <c r="B1" s="158"/>
      <c r="C1" s="158"/>
      <c r="D1" s="158"/>
    </row>
    <row r="2" ht="28.5" customHeight="1" spans="1:4">
      <c r="A2" s="159" t="s">
        <v>103</v>
      </c>
      <c r="B2" s="159"/>
      <c r="C2" s="159"/>
      <c r="D2" s="159"/>
    </row>
    <row r="3" ht="18.75" customHeight="1" spans="1:8">
      <c r="A3" s="148" t="str">
        <f>"单位名称："&amp;"玉溪市聂耳文化场馆服务中心"</f>
        <v>单位名称：玉溪市聂耳文化场馆服务中心</v>
      </c>
      <c r="B3" s="148"/>
      <c r="C3" s="148"/>
      <c r="D3" s="146" t="s">
        <v>2</v>
      </c>
      <c r="H3">
        <v>17421915.62</v>
      </c>
    </row>
    <row r="4" ht="18.75" customHeight="1" spans="1:8">
      <c r="A4" s="57" t="s">
        <v>3</v>
      </c>
      <c r="B4" s="57"/>
      <c r="C4" s="57" t="s">
        <v>4</v>
      </c>
      <c r="D4" s="57"/>
      <c r="H4">
        <f>H3-B15</f>
        <v>6431537.79</v>
      </c>
    </row>
    <row r="5" ht="18.75" customHeight="1" spans="1:8">
      <c r="A5" s="57" t="s">
        <v>5</v>
      </c>
      <c r="B5" s="57" t="s">
        <v>6</v>
      </c>
      <c r="C5" s="57" t="s">
        <v>104</v>
      </c>
      <c r="D5" s="57" t="s">
        <v>6</v>
      </c>
      <c r="H5" s="160">
        <f>H4/H3</f>
        <v>0.369163640226608</v>
      </c>
    </row>
    <row r="6" ht="18.75" customHeight="1" spans="1:4">
      <c r="A6" s="161" t="s">
        <v>105</v>
      </c>
      <c r="B6" s="162"/>
      <c r="C6" s="163" t="s">
        <v>106</v>
      </c>
      <c r="D6" s="162"/>
    </row>
    <row r="7" ht="18.75" customHeight="1" spans="1:4">
      <c r="A7" s="148" t="s">
        <v>107</v>
      </c>
      <c r="B7" s="164">
        <v>8504926.31</v>
      </c>
      <c r="C7" s="165" t="str">
        <f>"（一）"&amp;"一般公共服务支出"</f>
        <v>（一）一般公共服务支出</v>
      </c>
      <c r="D7" s="164">
        <v>1100000</v>
      </c>
    </row>
    <row r="8" ht="18.75" customHeight="1" spans="1:4">
      <c r="A8" s="148" t="s">
        <v>108</v>
      </c>
      <c r="B8" s="164"/>
      <c r="C8" s="165" t="str">
        <f>"（一）"&amp;"文化旅游体育与传媒支出"</f>
        <v>（一）文化旅游体育与传媒支出</v>
      </c>
      <c r="D8" s="164">
        <v>7605073.35</v>
      </c>
    </row>
    <row r="9" ht="18.75" customHeight="1" spans="1:4">
      <c r="A9" s="148" t="s">
        <v>109</v>
      </c>
      <c r="B9" s="164"/>
      <c r="C9" s="165" t="str">
        <f>"（二）"&amp;"社会保障和就业支出"</f>
        <v>（二）社会保障和就业支出</v>
      </c>
      <c r="D9" s="164">
        <v>1209319.68</v>
      </c>
    </row>
    <row r="10" ht="18.75" customHeight="1" spans="1:4">
      <c r="A10" s="148" t="s">
        <v>110</v>
      </c>
      <c r="B10" s="164"/>
      <c r="C10" s="165" t="str">
        <f>"（三）"&amp;"卫生健康支出"</f>
        <v>（三）卫生健康支出</v>
      </c>
      <c r="D10" s="164">
        <v>587944.8</v>
      </c>
    </row>
    <row r="11" ht="18.75" customHeight="1" spans="1:8">
      <c r="A11" s="59" t="s">
        <v>107</v>
      </c>
      <c r="B11" s="164">
        <v>2485451.52</v>
      </c>
      <c r="C11" s="165" t="str">
        <f>"（四）"&amp;"住房保障支出"</f>
        <v>（四）住房保障支出</v>
      </c>
      <c r="D11" s="164">
        <v>488040</v>
      </c>
      <c r="H11">
        <v>5603594.75</v>
      </c>
    </row>
    <row r="12" ht="18.75" customHeight="1" spans="1:8">
      <c r="A12" s="59" t="s">
        <v>108</v>
      </c>
      <c r="B12" s="164"/>
      <c r="C12" s="148"/>
      <c r="D12" s="148"/>
      <c r="H12">
        <f>H11-B11</f>
        <v>3118143.23</v>
      </c>
    </row>
    <row r="13" ht="18.75" customHeight="1" spans="1:8">
      <c r="A13" s="59" t="s">
        <v>109</v>
      </c>
      <c r="B13" s="164"/>
      <c r="C13" s="148"/>
      <c r="D13" s="148"/>
      <c r="H13" s="160">
        <f>H12/H11</f>
        <v>0.556454092259259</v>
      </c>
    </row>
    <row r="14" ht="18.75" customHeight="1" spans="1:4">
      <c r="A14" s="148"/>
      <c r="B14" s="148"/>
      <c r="C14" s="148" t="s">
        <v>111</v>
      </c>
      <c r="D14" s="148"/>
    </row>
    <row r="15" ht="18.75" customHeight="1" spans="1:4">
      <c r="A15" s="166" t="s">
        <v>24</v>
      </c>
      <c r="B15" s="164">
        <v>10990377.83</v>
      </c>
      <c r="C15" s="166" t="s">
        <v>25</v>
      </c>
      <c r="D15" s="164">
        <v>10990377.83</v>
      </c>
    </row>
    <row r="18" customHeight="1" spans="2:2">
      <c r="B18">
        <v>8153594.75</v>
      </c>
    </row>
    <row r="19" customHeight="1" spans="2:2">
      <c r="B19">
        <f>B11-B18</f>
        <v>-5668143.23</v>
      </c>
    </row>
    <row r="20" customHeight="1" spans="2:2">
      <c r="B20" s="160">
        <f>B19/B18</f>
        <v>-0.695171075310065</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I28"/>
  <sheetViews>
    <sheetView showZeros="0" workbookViewId="0">
      <selection activeCell="B27" sqref="B27"/>
    </sheetView>
  </sheetViews>
  <sheetFormatPr defaultColWidth="8.85" defaultRowHeight="15" customHeight="1"/>
  <cols>
    <col min="1" max="1" width="17.8416666666667" customWidth="1"/>
    <col min="2" max="2" width="53.1333333333333" customWidth="1"/>
    <col min="3" max="7" width="15.1333333333333" customWidth="1"/>
    <col min="9" max="9" width="12.625"/>
  </cols>
  <sheetData>
    <row r="1" customHeight="1" spans="1:7">
      <c r="A1" s="153" t="s">
        <v>112</v>
      </c>
      <c r="B1" s="153"/>
      <c r="C1" s="153"/>
      <c r="D1" s="153"/>
      <c r="E1" s="153"/>
      <c r="F1" s="153"/>
      <c r="G1" s="153"/>
    </row>
    <row r="2" ht="28.5" customHeight="1" spans="1:7">
      <c r="A2" s="147" t="s">
        <v>113</v>
      </c>
      <c r="B2" s="147"/>
      <c r="C2" s="147"/>
      <c r="D2" s="147"/>
      <c r="E2" s="147"/>
      <c r="F2" s="147"/>
      <c r="G2" s="147"/>
    </row>
    <row r="3" ht="20.25" customHeight="1" spans="1:7">
      <c r="A3" s="148" t="str">
        <f>"单位名称："&amp;"玉溪市聂耳文化场馆服务中心"</f>
        <v>单位名称：玉溪市聂耳文化场馆服务中心</v>
      </c>
      <c r="B3" s="148"/>
      <c r="C3" s="148"/>
      <c r="D3" s="148"/>
      <c r="E3" s="148"/>
      <c r="F3" s="148"/>
      <c r="G3" s="154" t="s">
        <v>2</v>
      </c>
    </row>
    <row r="4" ht="27" customHeight="1" spans="1:7">
      <c r="A4" s="149" t="s">
        <v>114</v>
      </c>
      <c r="B4" s="149"/>
      <c r="C4" s="149" t="s">
        <v>30</v>
      </c>
      <c r="D4" s="149" t="s">
        <v>33</v>
      </c>
      <c r="E4" s="149"/>
      <c r="F4" s="149"/>
      <c r="G4" s="149" t="s">
        <v>72</v>
      </c>
    </row>
    <row r="5" ht="27" customHeight="1" spans="1:7">
      <c r="A5" s="149" t="s">
        <v>67</v>
      </c>
      <c r="B5" s="149" t="s">
        <v>68</v>
      </c>
      <c r="C5" s="149"/>
      <c r="D5" s="149" t="s">
        <v>32</v>
      </c>
      <c r="E5" s="149" t="s">
        <v>115</v>
      </c>
      <c r="F5" s="149" t="s">
        <v>116</v>
      </c>
      <c r="G5" s="149"/>
    </row>
    <row r="6" ht="20.25" customHeight="1" spans="1:7">
      <c r="A6" s="152" t="s">
        <v>44</v>
      </c>
      <c r="B6" s="152" t="s">
        <v>45</v>
      </c>
      <c r="C6" s="152" t="s">
        <v>46</v>
      </c>
      <c r="D6" s="152" t="s">
        <v>47</v>
      </c>
      <c r="E6" s="152" t="s">
        <v>48</v>
      </c>
      <c r="F6" s="152" t="s">
        <v>49</v>
      </c>
      <c r="G6" s="152">
        <v>7</v>
      </c>
    </row>
    <row r="7" ht="20.25" customHeight="1" spans="1:7">
      <c r="A7" s="148" t="s">
        <v>78</v>
      </c>
      <c r="B7" s="148" t="str">
        <f>"        "&amp;"一般公共服务支出"</f>
        <v>        一般公共服务支出</v>
      </c>
      <c r="C7" s="62">
        <v>1100000</v>
      </c>
      <c r="D7" s="151"/>
      <c r="E7" s="62"/>
      <c r="F7" s="62"/>
      <c r="G7" s="62">
        <v>1100000</v>
      </c>
    </row>
    <row r="8" ht="20.25" customHeight="1" spans="1:7">
      <c r="A8" s="155" t="s">
        <v>79</v>
      </c>
      <c r="B8" s="155" t="str">
        <f>"        "&amp;"党委办公厅（室）及相关机构事务"</f>
        <v>        党委办公厅（室）及相关机构事务</v>
      </c>
      <c r="C8" s="62">
        <v>1100000</v>
      </c>
      <c r="D8" s="151"/>
      <c r="E8" s="62"/>
      <c r="F8" s="62"/>
      <c r="G8" s="62">
        <v>1100000</v>
      </c>
    </row>
    <row r="9" ht="20.25" customHeight="1" spans="1:7">
      <c r="A9" s="156" t="s">
        <v>80</v>
      </c>
      <c r="B9" s="156" t="str">
        <f>"        "&amp;"专项业务"</f>
        <v>        专项业务</v>
      </c>
      <c r="C9" s="62">
        <v>1100000</v>
      </c>
      <c r="D9" s="151"/>
      <c r="E9" s="62"/>
      <c r="F9" s="62"/>
      <c r="G9" s="62">
        <v>1100000</v>
      </c>
    </row>
    <row r="10" ht="20.25" customHeight="1" spans="1:7">
      <c r="A10" s="148" t="s">
        <v>81</v>
      </c>
      <c r="B10" s="148" t="str">
        <f>"        "&amp;"文化旅游体育与传媒支出"</f>
        <v>        文化旅游体育与传媒支出</v>
      </c>
      <c r="C10" s="62">
        <v>7605073.35</v>
      </c>
      <c r="D10" s="151">
        <v>4869621.83</v>
      </c>
      <c r="E10" s="62">
        <v>4309212.63</v>
      </c>
      <c r="F10" s="62">
        <v>560409.2</v>
      </c>
      <c r="G10" s="62">
        <v>2735451.52</v>
      </c>
    </row>
    <row r="11" ht="20.25" customHeight="1" spans="1:7">
      <c r="A11" s="155" t="s">
        <v>82</v>
      </c>
      <c r="B11" s="155" t="str">
        <f>"        "&amp;"文化和旅游"</f>
        <v>        文化和旅游</v>
      </c>
      <c r="C11" s="62">
        <v>6511402.83</v>
      </c>
      <c r="D11" s="151">
        <v>4869621.83</v>
      </c>
      <c r="E11" s="62">
        <v>4309212.63</v>
      </c>
      <c r="F11" s="62">
        <v>560409.2</v>
      </c>
      <c r="G11" s="62">
        <v>1641781</v>
      </c>
    </row>
    <row r="12" ht="20.25" customHeight="1" spans="1:7">
      <c r="A12" s="156" t="s">
        <v>83</v>
      </c>
      <c r="B12" s="156" t="str">
        <f>"        "&amp;"其他文化和旅游支出"</f>
        <v>        其他文化和旅游支出</v>
      </c>
      <c r="C12" s="62">
        <v>6511402.83</v>
      </c>
      <c r="D12" s="151">
        <v>4869621.83</v>
      </c>
      <c r="E12" s="62">
        <v>4309212.63</v>
      </c>
      <c r="F12" s="62">
        <v>560409.2</v>
      </c>
      <c r="G12" s="62">
        <v>1641781</v>
      </c>
    </row>
    <row r="13" ht="20.25" customHeight="1" spans="1:7">
      <c r="A13" s="155" t="s">
        <v>84</v>
      </c>
      <c r="B13" s="155" t="str">
        <f>"        "&amp;"文物"</f>
        <v>        文物</v>
      </c>
      <c r="C13" s="62">
        <v>1093670.52</v>
      </c>
      <c r="D13" s="151"/>
      <c r="E13" s="62"/>
      <c r="F13" s="62"/>
      <c r="G13" s="62">
        <v>1093670.52</v>
      </c>
    </row>
    <row r="14" ht="20.25" customHeight="1" spans="1:9">
      <c r="A14" s="156" t="s">
        <v>85</v>
      </c>
      <c r="B14" s="156" t="str">
        <f>"        "&amp;"博物馆"</f>
        <v>        博物馆</v>
      </c>
      <c r="C14" s="62">
        <v>1093670.52</v>
      </c>
      <c r="D14" s="151"/>
      <c r="E14" s="62"/>
      <c r="F14" s="62"/>
      <c r="G14" s="62">
        <v>1093670.52</v>
      </c>
      <c r="I14" s="157">
        <f>C14/C28</f>
        <v>0.0995116398104759</v>
      </c>
    </row>
    <row r="15" ht="20.25" customHeight="1" spans="1:7">
      <c r="A15" s="148" t="s">
        <v>88</v>
      </c>
      <c r="B15" s="148" t="str">
        <f>"        "&amp;"社会保障和就业支出"</f>
        <v>        社会保障和就业支出</v>
      </c>
      <c r="C15" s="62">
        <v>1209319.68</v>
      </c>
      <c r="D15" s="151">
        <v>1209319.68</v>
      </c>
      <c r="E15" s="62">
        <v>1194919.68</v>
      </c>
      <c r="F15" s="62">
        <v>14400</v>
      </c>
      <c r="G15" s="62"/>
    </row>
    <row r="16" ht="20.25" customHeight="1" spans="1:7">
      <c r="A16" s="155" t="s">
        <v>89</v>
      </c>
      <c r="B16" s="155" t="str">
        <f>"        "&amp;"行政事业单位养老支出"</f>
        <v>        行政事业单位养老支出</v>
      </c>
      <c r="C16" s="62">
        <v>1209319.68</v>
      </c>
      <c r="D16" s="151">
        <v>1209319.68</v>
      </c>
      <c r="E16" s="62">
        <v>1194919.68</v>
      </c>
      <c r="F16" s="62">
        <v>14400</v>
      </c>
      <c r="G16" s="62"/>
    </row>
    <row r="17" ht="20.25" customHeight="1" spans="1:9">
      <c r="A17" s="156" t="s">
        <v>90</v>
      </c>
      <c r="B17" s="156" t="str">
        <f>"        "&amp;"事业单位离退休"</f>
        <v>        事业单位离退休</v>
      </c>
      <c r="C17" s="62">
        <v>648000</v>
      </c>
      <c r="D17" s="151">
        <v>648000</v>
      </c>
      <c r="E17" s="62">
        <v>633600</v>
      </c>
      <c r="F17" s="62">
        <v>14400</v>
      </c>
      <c r="G17" s="62"/>
      <c r="I17" s="157">
        <f>C17/C28</f>
        <v>0.0589606663231522</v>
      </c>
    </row>
    <row r="18" ht="20.25" customHeight="1" spans="1:9">
      <c r="A18" s="156" t="s">
        <v>91</v>
      </c>
      <c r="B18" s="156" t="str">
        <f>"        "&amp;"机关事业单位基本养老保险缴费支出"</f>
        <v>        机关事业单位基本养老保险缴费支出</v>
      </c>
      <c r="C18" s="62">
        <v>561319.68</v>
      </c>
      <c r="D18" s="151">
        <v>561319.68</v>
      </c>
      <c r="E18" s="62">
        <v>561319.68</v>
      </c>
      <c r="F18" s="62"/>
      <c r="G18" s="62"/>
      <c r="I18" s="157">
        <f>C18/C28</f>
        <v>0.0510737381992262</v>
      </c>
    </row>
    <row r="19" ht="20.25" customHeight="1" spans="1:7">
      <c r="A19" s="148" t="s">
        <v>92</v>
      </c>
      <c r="B19" s="148" t="str">
        <f>"        "&amp;"卫生健康支出"</f>
        <v>        卫生健康支出</v>
      </c>
      <c r="C19" s="62">
        <v>587944.8</v>
      </c>
      <c r="D19" s="151">
        <v>587944.8</v>
      </c>
      <c r="E19" s="62">
        <v>587944.8</v>
      </c>
      <c r="F19" s="62"/>
      <c r="G19" s="62"/>
    </row>
    <row r="20" ht="20.25" customHeight="1" spans="1:7">
      <c r="A20" s="155" t="s">
        <v>93</v>
      </c>
      <c r="B20" s="155" t="str">
        <f>"        "&amp;"行政事业单位医疗"</f>
        <v>        行政事业单位医疗</v>
      </c>
      <c r="C20" s="62">
        <v>587944.8</v>
      </c>
      <c r="D20" s="151">
        <v>587944.8</v>
      </c>
      <c r="E20" s="62">
        <v>587944.8</v>
      </c>
      <c r="F20" s="62"/>
      <c r="G20" s="62"/>
    </row>
    <row r="21" ht="20.25" customHeight="1" spans="1:9">
      <c r="A21" s="156" t="s">
        <v>95</v>
      </c>
      <c r="B21" s="156" t="str">
        <f>"        "&amp;"事业单位医疗"</f>
        <v>        事业单位医疗</v>
      </c>
      <c r="C21" s="62">
        <v>291184.58</v>
      </c>
      <c r="D21" s="151">
        <v>291184.58</v>
      </c>
      <c r="E21" s="62">
        <v>291184.58</v>
      </c>
      <c r="F21" s="62"/>
      <c r="G21" s="62"/>
      <c r="I21" s="157">
        <f>C21/C28</f>
        <v>0.0264945013268939</v>
      </c>
    </row>
    <row r="22" ht="20.25" customHeight="1" spans="1:9">
      <c r="A22" s="156" t="s">
        <v>96</v>
      </c>
      <c r="B22" s="156" t="str">
        <f>"        "&amp;"公务员医疗补助"</f>
        <v>        公务员医疗补助</v>
      </c>
      <c r="C22" s="62">
        <v>261812.4</v>
      </c>
      <c r="D22" s="151">
        <v>261812.4</v>
      </c>
      <c r="E22" s="62">
        <v>261812.4</v>
      </c>
      <c r="F22" s="62"/>
      <c r="G22" s="62"/>
      <c r="I22" s="157">
        <f>C22/C28</f>
        <v>0.0238219653636785</v>
      </c>
    </row>
    <row r="23" ht="20.25" customHeight="1" spans="1:9">
      <c r="A23" s="156" t="s">
        <v>97</v>
      </c>
      <c r="B23" s="156" t="str">
        <f>"        "&amp;"其他行政事业单位医疗支出"</f>
        <v>        其他行政事业单位医疗支出</v>
      </c>
      <c r="C23" s="62">
        <v>34947.82</v>
      </c>
      <c r="D23" s="151">
        <v>34947.82</v>
      </c>
      <c r="E23" s="62">
        <v>34947.82</v>
      </c>
      <c r="F23" s="62"/>
      <c r="G23" s="62"/>
      <c r="I23" s="157">
        <f>C23/C28</f>
        <v>0.00317985610145307</v>
      </c>
    </row>
    <row r="24" ht="20.25" customHeight="1" spans="1:7">
      <c r="A24" s="148" t="s">
        <v>98</v>
      </c>
      <c r="B24" s="148" t="str">
        <f>"        "&amp;"住房保障支出"</f>
        <v>        住房保障支出</v>
      </c>
      <c r="C24" s="62">
        <v>488040</v>
      </c>
      <c r="D24" s="151">
        <v>488040</v>
      </c>
      <c r="E24" s="62">
        <v>488040</v>
      </c>
      <c r="F24" s="62"/>
      <c r="G24" s="62"/>
    </row>
    <row r="25" ht="20.25" customHeight="1" spans="1:7">
      <c r="A25" s="155" t="s">
        <v>99</v>
      </c>
      <c r="B25" s="155" t="str">
        <f>"        "&amp;"住房改革支出"</f>
        <v>        住房改革支出</v>
      </c>
      <c r="C25" s="62">
        <v>488040</v>
      </c>
      <c r="D25" s="151">
        <v>488040</v>
      </c>
      <c r="E25" s="62">
        <v>488040</v>
      </c>
      <c r="F25" s="62"/>
      <c r="G25" s="62"/>
    </row>
    <row r="26" ht="20.25" customHeight="1" spans="1:9">
      <c r="A26" s="156" t="s">
        <v>100</v>
      </c>
      <c r="B26" s="156" t="str">
        <f>"        "&amp;"住房公积金"</f>
        <v>        住房公积金</v>
      </c>
      <c r="C26" s="62">
        <v>460116</v>
      </c>
      <c r="D26" s="151">
        <v>460116</v>
      </c>
      <c r="E26" s="62">
        <v>460116</v>
      </c>
      <c r="F26" s="62"/>
      <c r="G26" s="62"/>
      <c r="I26" s="157">
        <f>C26/C28</f>
        <v>0.0418653486820116</v>
      </c>
    </row>
    <row r="27" ht="20.25" customHeight="1" spans="1:9">
      <c r="A27" s="156" t="s">
        <v>101</v>
      </c>
      <c r="B27" s="156" t="str">
        <f>"        "&amp;"购房补贴"</f>
        <v>        购房补贴</v>
      </c>
      <c r="C27" s="62">
        <v>27924</v>
      </c>
      <c r="D27" s="151">
        <v>27924</v>
      </c>
      <c r="E27" s="62">
        <v>27924</v>
      </c>
      <c r="F27" s="62"/>
      <c r="G27" s="62"/>
      <c r="I27" s="157">
        <f>C27/C28</f>
        <v>0.00254076797285139</v>
      </c>
    </row>
    <row r="28" ht="20.25" customHeight="1" spans="1:7">
      <c r="A28" s="150" t="s">
        <v>30</v>
      </c>
      <c r="B28" s="148"/>
      <c r="C28" s="151">
        <v>10990377.83</v>
      </c>
      <c r="D28" s="151">
        <v>7154926.31</v>
      </c>
      <c r="E28" s="151">
        <v>6580117.11</v>
      </c>
      <c r="F28" s="151">
        <v>574809.2</v>
      </c>
      <c r="G28" s="151">
        <v>3835451.52</v>
      </c>
    </row>
  </sheetData>
  <mergeCells count="8">
    <mergeCell ref="A1:G1"/>
    <mergeCell ref="A2:G2"/>
    <mergeCell ref="A3:F3"/>
    <mergeCell ref="A4:B4"/>
    <mergeCell ref="D4:F4"/>
    <mergeCell ref="A28:B28"/>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F1"/>
    </sheetView>
  </sheetViews>
  <sheetFormatPr defaultColWidth="8.85" defaultRowHeight="15" customHeight="1" outlineLevelRow="6" outlineLevelCol="5"/>
  <cols>
    <col min="1" max="6" width="25.1333333333333" customWidth="1"/>
  </cols>
  <sheetData>
    <row r="1" customHeight="1" spans="1:6">
      <c r="A1" s="146" t="s">
        <v>117</v>
      </c>
      <c r="B1" s="146"/>
      <c r="C1" s="146"/>
      <c r="D1" s="146"/>
      <c r="E1" s="146"/>
      <c r="F1" s="146"/>
    </row>
    <row r="2" ht="28.5" customHeight="1" spans="1:6">
      <c r="A2" s="147" t="s">
        <v>118</v>
      </c>
      <c r="B2" s="147"/>
      <c r="C2" s="147"/>
      <c r="D2" s="147"/>
      <c r="E2" s="147"/>
      <c r="F2" s="147"/>
    </row>
    <row r="3" ht="20.25" customHeight="1" spans="1:6">
      <c r="A3" s="148" t="str">
        <f>"单位名称："&amp;"玉溪市聂耳文化场馆服务中心"</f>
        <v>单位名称：玉溪市聂耳文化场馆服务中心</v>
      </c>
      <c r="B3" s="148"/>
      <c r="C3" s="148"/>
      <c r="D3" s="148"/>
      <c r="E3" s="148"/>
      <c r="F3" s="146" t="s">
        <v>2</v>
      </c>
    </row>
    <row r="4" ht="20.25" customHeight="1" spans="1:6">
      <c r="A4" s="149" t="s">
        <v>119</v>
      </c>
      <c r="B4" s="149" t="s">
        <v>120</v>
      </c>
      <c r="C4" s="149" t="s">
        <v>121</v>
      </c>
      <c r="D4" s="149"/>
      <c r="E4" s="149"/>
      <c r="F4" s="149"/>
    </row>
    <row r="5" ht="35.25" customHeight="1" spans="1:6">
      <c r="A5" s="149"/>
      <c r="B5" s="149"/>
      <c r="C5" s="149" t="s">
        <v>32</v>
      </c>
      <c r="D5" s="149" t="s">
        <v>122</v>
      </c>
      <c r="E5" s="149" t="s">
        <v>123</v>
      </c>
      <c r="F5" s="149" t="s">
        <v>124</v>
      </c>
    </row>
    <row r="6" ht="20.25" customHeight="1" spans="1:6">
      <c r="A6" s="152" t="s">
        <v>44</v>
      </c>
      <c r="B6" s="152">
        <v>2</v>
      </c>
      <c r="C6" s="152">
        <v>3</v>
      </c>
      <c r="D6" s="152">
        <v>4</v>
      </c>
      <c r="E6" s="152">
        <v>5</v>
      </c>
      <c r="F6" s="152">
        <v>6</v>
      </c>
    </row>
    <row r="7" ht="20.25" customHeight="1" spans="1:6">
      <c r="A7" s="62">
        <v>15000</v>
      </c>
      <c r="B7" s="62"/>
      <c r="C7" s="62"/>
      <c r="D7" s="62"/>
      <c r="E7" s="151"/>
      <c r="F7" s="62">
        <v>15000</v>
      </c>
    </row>
  </sheetData>
  <mergeCells count="6">
    <mergeCell ref="A1:F1"/>
    <mergeCell ref="A2:F2"/>
    <mergeCell ref="A3:E3"/>
    <mergeCell ref="C4:E4"/>
    <mergeCell ref="A4:A5"/>
    <mergeCell ref="B4:B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6"/>
  <sheetViews>
    <sheetView showZeros="0" topLeftCell="A18" workbookViewId="0">
      <selection activeCell="G29" sqref="G29"/>
    </sheetView>
  </sheetViews>
  <sheetFormatPr defaultColWidth="8.85" defaultRowHeight="15" customHeight="1"/>
  <cols>
    <col min="1" max="1" width="27.275" customWidth="1"/>
    <col min="2" max="2" width="20.8416666666667" customWidth="1"/>
    <col min="3" max="3" width="22.7"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3" width="16.2833333333333" customWidth="1"/>
    <col min="14" max="16" width="16.4166666666667" customWidth="1"/>
    <col min="17" max="22" width="16.2833333333333" customWidth="1"/>
    <col min="23" max="23" width="16.4166666666667" customWidth="1"/>
  </cols>
  <sheetData>
    <row r="1" customHeight="1" spans="1:23">
      <c r="A1" s="146" t="s">
        <v>125</v>
      </c>
      <c r="B1" s="146"/>
      <c r="C1" s="146"/>
      <c r="D1" s="146"/>
      <c r="E1" s="146"/>
      <c r="F1" s="146"/>
      <c r="G1" s="146"/>
      <c r="H1" s="146"/>
      <c r="I1" s="146"/>
      <c r="J1" s="146"/>
      <c r="K1" s="146"/>
      <c r="L1" s="146"/>
      <c r="M1" s="146"/>
      <c r="N1" s="146"/>
      <c r="O1" s="146"/>
      <c r="P1" s="146"/>
      <c r="Q1" s="146"/>
      <c r="R1" s="146"/>
      <c r="S1" s="146"/>
      <c r="T1" s="146"/>
      <c r="U1" s="146"/>
      <c r="V1" s="146"/>
      <c r="W1" s="146"/>
    </row>
    <row r="2" ht="28.5" customHeight="1" spans="1:23">
      <c r="A2" s="147" t="s">
        <v>126</v>
      </c>
      <c r="B2" s="147"/>
      <c r="C2" s="147" t="s">
        <v>127</v>
      </c>
      <c r="D2" s="147"/>
      <c r="E2" s="147"/>
      <c r="F2" s="147"/>
      <c r="G2" s="147"/>
      <c r="H2" s="147"/>
      <c r="I2" s="147"/>
      <c r="J2" s="147"/>
      <c r="K2" s="147"/>
      <c r="L2" s="147"/>
      <c r="M2" s="147"/>
      <c r="N2" s="147"/>
      <c r="O2" s="147"/>
      <c r="P2" s="147"/>
      <c r="Q2" s="147"/>
      <c r="R2" s="147"/>
      <c r="S2" s="147"/>
      <c r="T2" s="147"/>
      <c r="U2" s="147"/>
      <c r="V2" s="147"/>
      <c r="W2" s="147"/>
    </row>
    <row r="3" ht="19.5" customHeight="1" spans="1:23">
      <c r="A3" s="148" t="str">
        <f>"单位名称："&amp;"玉溪市聂耳文化场馆服务中心"</f>
        <v>单位名称：玉溪市聂耳文化场馆服务中心</v>
      </c>
      <c r="B3" s="148"/>
      <c r="C3" s="148"/>
      <c r="D3" s="148"/>
      <c r="E3" s="148"/>
      <c r="F3" s="148"/>
      <c r="G3" s="148"/>
      <c r="H3" s="148"/>
      <c r="I3" s="148"/>
      <c r="J3" s="148"/>
      <c r="K3" s="148"/>
      <c r="L3" s="148"/>
      <c r="M3" s="148"/>
      <c r="N3" s="148"/>
      <c r="O3" s="148"/>
      <c r="P3" s="148"/>
      <c r="Q3" s="148"/>
      <c r="R3" s="146"/>
      <c r="S3" s="146"/>
      <c r="T3" s="146"/>
      <c r="U3" s="146"/>
      <c r="V3" s="146"/>
      <c r="W3" s="146" t="s">
        <v>2</v>
      </c>
    </row>
    <row r="4" ht="19.5" customHeight="1" spans="1:23">
      <c r="A4" s="149" t="s">
        <v>128</v>
      </c>
      <c r="B4" s="149" t="s">
        <v>129</v>
      </c>
      <c r="C4" s="149" t="s">
        <v>130</v>
      </c>
      <c r="D4" s="149" t="s">
        <v>131</v>
      </c>
      <c r="E4" s="149" t="s">
        <v>132</v>
      </c>
      <c r="F4" s="149" t="s">
        <v>133</v>
      </c>
      <c r="G4" s="149" t="s">
        <v>134</v>
      </c>
      <c r="H4" s="149" t="s">
        <v>135</v>
      </c>
      <c r="I4" s="149"/>
      <c r="J4" s="149"/>
      <c r="K4" s="149"/>
      <c r="L4" s="149"/>
      <c r="M4" s="149"/>
      <c r="N4" s="149"/>
      <c r="O4" s="149"/>
      <c r="P4" s="149"/>
      <c r="Q4" s="149"/>
      <c r="R4" s="149"/>
      <c r="S4" s="149"/>
      <c r="T4" s="149"/>
      <c r="U4" s="149"/>
      <c r="V4" s="149"/>
      <c r="W4" s="149"/>
    </row>
    <row r="5" ht="19.5" customHeight="1" spans="1:23">
      <c r="A5" s="149"/>
      <c r="B5" s="149"/>
      <c r="C5" s="149"/>
      <c r="D5" s="149"/>
      <c r="E5" s="149"/>
      <c r="F5" s="149"/>
      <c r="G5" s="149"/>
      <c r="H5" s="149" t="s">
        <v>30</v>
      </c>
      <c r="I5" s="149" t="s">
        <v>33</v>
      </c>
      <c r="J5" s="149"/>
      <c r="K5" s="149"/>
      <c r="L5" s="149"/>
      <c r="M5" s="149"/>
      <c r="N5" s="149" t="s">
        <v>136</v>
      </c>
      <c r="O5" s="149"/>
      <c r="P5" s="149"/>
      <c r="Q5" s="149" t="s">
        <v>36</v>
      </c>
      <c r="R5" s="149" t="s">
        <v>70</v>
      </c>
      <c r="S5" s="149"/>
      <c r="T5" s="149"/>
      <c r="U5" s="149"/>
      <c r="V5" s="149"/>
      <c r="W5" s="149"/>
    </row>
    <row r="6" ht="41.25" customHeight="1" spans="1:23">
      <c r="A6" s="149"/>
      <c r="B6" s="149"/>
      <c r="C6" s="149"/>
      <c r="D6" s="149"/>
      <c r="E6" s="149"/>
      <c r="F6" s="149"/>
      <c r="G6" s="149"/>
      <c r="H6" s="149"/>
      <c r="I6" s="149" t="s">
        <v>137</v>
      </c>
      <c r="J6" s="149" t="s">
        <v>138</v>
      </c>
      <c r="K6" s="149" t="s">
        <v>139</v>
      </c>
      <c r="L6" s="149" t="s">
        <v>140</v>
      </c>
      <c r="M6" s="149" t="s">
        <v>141</v>
      </c>
      <c r="N6" s="149" t="s">
        <v>33</v>
      </c>
      <c r="O6" s="149" t="s">
        <v>34</v>
      </c>
      <c r="P6" s="149" t="s">
        <v>35</v>
      </c>
      <c r="Q6" s="149"/>
      <c r="R6" s="149" t="s">
        <v>32</v>
      </c>
      <c r="S6" s="149" t="s">
        <v>39</v>
      </c>
      <c r="T6" s="149" t="s">
        <v>142</v>
      </c>
      <c r="U6" s="149" t="s">
        <v>41</v>
      </c>
      <c r="V6" s="149" t="s">
        <v>42</v>
      </c>
      <c r="W6" s="149" t="s">
        <v>43</v>
      </c>
    </row>
    <row r="7" ht="20.25" customHeight="1" spans="1:23">
      <c r="A7" s="150" t="s">
        <v>44</v>
      </c>
      <c r="B7" s="150" t="s">
        <v>45</v>
      </c>
      <c r="C7" s="150" t="s">
        <v>46</v>
      </c>
      <c r="D7" s="150" t="s">
        <v>47</v>
      </c>
      <c r="E7" s="150" t="s">
        <v>48</v>
      </c>
      <c r="F7" s="150" t="s">
        <v>49</v>
      </c>
      <c r="G7" s="150" t="s">
        <v>50</v>
      </c>
      <c r="H7" s="150" t="s">
        <v>51</v>
      </c>
      <c r="I7" s="150" t="s">
        <v>52</v>
      </c>
      <c r="J7" s="150" t="s">
        <v>53</v>
      </c>
      <c r="K7" s="150" t="s">
        <v>54</v>
      </c>
      <c r="L7" s="150" t="s">
        <v>55</v>
      </c>
      <c r="M7" s="150" t="s">
        <v>56</v>
      </c>
      <c r="N7" s="150" t="s">
        <v>57</v>
      </c>
      <c r="O7" s="150" t="s">
        <v>58</v>
      </c>
      <c r="P7" s="150" t="s">
        <v>59</v>
      </c>
      <c r="Q7" s="150" t="s">
        <v>60</v>
      </c>
      <c r="R7" s="150" t="s">
        <v>61</v>
      </c>
      <c r="S7" s="150" t="s">
        <v>62</v>
      </c>
      <c r="T7" s="150" t="s">
        <v>143</v>
      </c>
      <c r="U7" s="150" t="s">
        <v>144</v>
      </c>
      <c r="V7" s="150" t="s">
        <v>145</v>
      </c>
      <c r="W7" s="150" t="s">
        <v>146</v>
      </c>
    </row>
    <row r="8" ht="20.25" customHeight="1" spans="1:23">
      <c r="A8" t="s">
        <v>64</v>
      </c>
      <c r="C8" s="148"/>
      <c r="D8" s="148"/>
      <c r="E8" s="148"/>
      <c r="G8" s="148"/>
      <c r="H8" s="151">
        <v>8338126.31</v>
      </c>
      <c r="I8" s="62">
        <v>7154926.31</v>
      </c>
      <c r="J8" s="62">
        <v>1403772.29</v>
      </c>
      <c r="K8" s="62"/>
      <c r="L8" s="62">
        <v>5751154.02</v>
      </c>
      <c r="M8" s="62"/>
      <c r="N8" s="62"/>
      <c r="O8" s="62"/>
      <c r="P8" s="62"/>
      <c r="Q8" s="62"/>
      <c r="R8" s="62">
        <v>1183200</v>
      </c>
      <c r="S8" s="62">
        <v>1183200</v>
      </c>
      <c r="T8" s="62"/>
      <c r="U8" s="62"/>
      <c r="V8" s="62"/>
      <c r="W8" s="62"/>
    </row>
    <row r="9" ht="20.25" customHeight="1" spans="1:23">
      <c r="A9" t="str">
        <f t="shared" ref="A9:A45" si="0">"       "&amp;"玉溪市聂耳文化场馆服务中心"</f>
        <v>       玉溪市聂耳文化场馆服务中心</v>
      </c>
      <c r="B9" s="148" t="s">
        <v>147</v>
      </c>
      <c r="C9" s="148" t="s">
        <v>148</v>
      </c>
      <c r="D9" s="148" t="s">
        <v>83</v>
      </c>
      <c r="E9" s="148" t="s">
        <v>149</v>
      </c>
      <c r="F9" s="148" t="s">
        <v>150</v>
      </c>
      <c r="G9" s="148" t="s">
        <v>151</v>
      </c>
      <c r="H9" s="151">
        <v>14400</v>
      </c>
      <c r="I9" s="62">
        <v>14400</v>
      </c>
      <c r="J9" s="62"/>
      <c r="K9" s="62"/>
      <c r="L9" s="62">
        <v>14400</v>
      </c>
      <c r="M9" s="62"/>
      <c r="N9" s="62"/>
      <c r="O9" s="62"/>
      <c r="P9" s="62"/>
      <c r="Q9" s="62"/>
      <c r="R9" s="62"/>
      <c r="S9" s="62"/>
      <c r="T9" s="62"/>
      <c r="U9" s="62"/>
      <c r="V9" s="62"/>
      <c r="W9" s="62"/>
    </row>
    <row r="10" ht="20.25" customHeight="1" spans="1:23">
      <c r="A10" s="148" t="str">
        <f t="shared" si="0"/>
        <v>       玉溪市聂耳文化场馆服务中心</v>
      </c>
      <c r="B10" s="148" t="s">
        <v>147</v>
      </c>
      <c r="C10" s="148" t="s">
        <v>148</v>
      </c>
      <c r="D10" s="148" t="s">
        <v>83</v>
      </c>
      <c r="E10" s="148" t="s">
        <v>149</v>
      </c>
      <c r="F10" s="148" t="s">
        <v>152</v>
      </c>
      <c r="G10" s="148" t="s">
        <v>153</v>
      </c>
      <c r="H10" s="151">
        <v>35000</v>
      </c>
      <c r="I10" s="62">
        <v>35000</v>
      </c>
      <c r="J10" s="62"/>
      <c r="K10" s="148"/>
      <c r="L10" s="62">
        <v>35000</v>
      </c>
      <c r="M10" s="148"/>
      <c r="N10" s="62"/>
      <c r="O10" s="62"/>
      <c r="P10" s="148"/>
      <c r="Q10" s="62"/>
      <c r="R10" s="62"/>
      <c r="S10" s="62"/>
      <c r="T10" s="62"/>
      <c r="U10" s="62"/>
      <c r="V10" s="62"/>
      <c r="W10" s="62"/>
    </row>
    <row r="11" ht="20.25" customHeight="1" spans="1:23">
      <c r="A11" s="148" t="str">
        <f t="shared" si="0"/>
        <v>       玉溪市聂耳文化场馆服务中心</v>
      </c>
      <c r="B11" s="148" t="s">
        <v>147</v>
      </c>
      <c r="C11" s="148" t="s">
        <v>148</v>
      </c>
      <c r="D11" s="148" t="s">
        <v>83</v>
      </c>
      <c r="E11" s="148" t="s">
        <v>149</v>
      </c>
      <c r="F11" s="148" t="s">
        <v>154</v>
      </c>
      <c r="G11" s="148" t="s">
        <v>155</v>
      </c>
      <c r="H11" s="151">
        <v>57000</v>
      </c>
      <c r="I11" s="62">
        <v>57000</v>
      </c>
      <c r="J11" s="62"/>
      <c r="K11" s="148"/>
      <c r="L11" s="62">
        <v>57000</v>
      </c>
      <c r="M11" s="148"/>
      <c r="N11" s="62"/>
      <c r="O11" s="62"/>
      <c r="P11" s="148"/>
      <c r="Q11" s="62"/>
      <c r="R11" s="62"/>
      <c r="S11" s="62"/>
      <c r="T11" s="62"/>
      <c r="U11" s="62"/>
      <c r="V11" s="62"/>
      <c r="W11" s="62"/>
    </row>
    <row r="12" ht="20.25" customHeight="1" spans="1:23">
      <c r="A12" s="148" t="str">
        <f t="shared" si="0"/>
        <v>       玉溪市聂耳文化场馆服务中心</v>
      </c>
      <c r="B12" s="148" t="s">
        <v>147</v>
      </c>
      <c r="C12" s="148" t="s">
        <v>148</v>
      </c>
      <c r="D12" s="148" t="s">
        <v>83</v>
      </c>
      <c r="E12" s="148" t="s">
        <v>149</v>
      </c>
      <c r="F12" s="148" t="s">
        <v>156</v>
      </c>
      <c r="G12" s="148" t="s">
        <v>157</v>
      </c>
      <c r="H12" s="151">
        <v>53700</v>
      </c>
      <c r="I12" s="62">
        <v>53700</v>
      </c>
      <c r="J12" s="62"/>
      <c r="K12" s="148"/>
      <c r="L12" s="62">
        <v>53700</v>
      </c>
      <c r="M12" s="148"/>
      <c r="N12" s="62"/>
      <c r="O12" s="62"/>
      <c r="P12" s="148"/>
      <c r="Q12" s="62"/>
      <c r="R12" s="62"/>
      <c r="S12" s="62"/>
      <c r="T12" s="62"/>
      <c r="U12" s="62"/>
      <c r="V12" s="62"/>
      <c r="W12" s="62"/>
    </row>
    <row r="13" ht="20.25" customHeight="1" spans="1:23">
      <c r="A13" s="148" t="str">
        <f t="shared" si="0"/>
        <v>       玉溪市聂耳文化场馆服务中心</v>
      </c>
      <c r="B13" s="148" t="s">
        <v>147</v>
      </c>
      <c r="C13" s="148" t="s">
        <v>148</v>
      </c>
      <c r="D13" s="148" t="s">
        <v>83</v>
      </c>
      <c r="E13" s="148" t="s">
        <v>149</v>
      </c>
      <c r="F13" s="148" t="s">
        <v>158</v>
      </c>
      <c r="G13" s="148" t="s">
        <v>159</v>
      </c>
      <c r="H13" s="151">
        <v>10000</v>
      </c>
      <c r="I13" s="62">
        <v>10000</v>
      </c>
      <c r="J13" s="62"/>
      <c r="K13" s="148"/>
      <c r="L13" s="62">
        <v>10000</v>
      </c>
      <c r="M13" s="148"/>
      <c r="N13" s="62"/>
      <c r="O13" s="62"/>
      <c r="P13" s="148"/>
      <c r="Q13" s="62"/>
      <c r="R13" s="62"/>
      <c r="S13" s="62"/>
      <c r="T13" s="62"/>
      <c r="U13" s="62"/>
      <c r="V13" s="62"/>
      <c r="W13" s="62"/>
    </row>
    <row r="14" ht="20.25" customHeight="1" spans="1:23">
      <c r="A14" s="148" t="str">
        <f t="shared" si="0"/>
        <v>       玉溪市聂耳文化场馆服务中心</v>
      </c>
      <c r="B14" s="148" t="s">
        <v>160</v>
      </c>
      <c r="C14" s="148" t="s">
        <v>161</v>
      </c>
      <c r="D14" s="148" t="s">
        <v>83</v>
      </c>
      <c r="E14" s="148" t="s">
        <v>149</v>
      </c>
      <c r="F14" s="148" t="s">
        <v>162</v>
      </c>
      <c r="G14" s="148" t="s">
        <v>163</v>
      </c>
      <c r="H14" s="151">
        <v>1482000</v>
      </c>
      <c r="I14" s="62">
        <v>1482000</v>
      </c>
      <c r="J14" s="62">
        <v>370500</v>
      </c>
      <c r="K14" s="148"/>
      <c r="L14" s="62">
        <v>1111500</v>
      </c>
      <c r="M14" s="148"/>
      <c r="N14" s="62"/>
      <c r="O14" s="62"/>
      <c r="P14" s="148"/>
      <c r="Q14" s="62"/>
      <c r="R14" s="62"/>
      <c r="S14" s="62"/>
      <c r="T14" s="62"/>
      <c r="U14" s="62"/>
      <c r="V14" s="62"/>
      <c r="W14" s="62"/>
    </row>
    <row r="15" ht="20.25" customHeight="1" spans="1:23">
      <c r="A15" s="148" t="str">
        <f t="shared" si="0"/>
        <v>       玉溪市聂耳文化场馆服务中心</v>
      </c>
      <c r="B15" s="148" t="s">
        <v>164</v>
      </c>
      <c r="C15" s="148" t="s">
        <v>165</v>
      </c>
      <c r="D15" s="148" t="s">
        <v>83</v>
      </c>
      <c r="E15" s="148" t="s">
        <v>149</v>
      </c>
      <c r="F15" s="148" t="s">
        <v>162</v>
      </c>
      <c r="G15" s="148" t="s">
        <v>163</v>
      </c>
      <c r="H15" s="151">
        <v>750000</v>
      </c>
      <c r="I15" s="62">
        <v>750000</v>
      </c>
      <c r="J15" s="62"/>
      <c r="K15" s="148"/>
      <c r="L15" s="62">
        <v>750000</v>
      </c>
      <c r="M15" s="148"/>
      <c r="N15" s="62"/>
      <c r="O15" s="62"/>
      <c r="P15" s="148"/>
      <c r="Q15" s="62"/>
      <c r="R15" s="62"/>
      <c r="S15" s="62"/>
      <c r="T15" s="62"/>
      <c r="U15" s="62"/>
      <c r="V15" s="62"/>
      <c r="W15" s="62"/>
    </row>
    <row r="16" ht="20.25" customHeight="1" spans="1:23">
      <c r="A16" s="148" t="str">
        <f t="shared" si="0"/>
        <v>       玉溪市聂耳文化场馆服务中心</v>
      </c>
      <c r="B16" s="148" t="s">
        <v>166</v>
      </c>
      <c r="C16" s="148" t="s">
        <v>167</v>
      </c>
      <c r="D16" s="148" t="s">
        <v>83</v>
      </c>
      <c r="E16" s="148" t="s">
        <v>149</v>
      </c>
      <c r="F16" s="148" t="s">
        <v>168</v>
      </c>
      <c r="G16" s="148" t="s">
        <v>169</v>
      </c>
      <c r="H16" s="151">
        <v>150000</v>
      </c>
      <c r="I16" s="62">
        <v>150000</v>
      </c>
      <c r="J16" s="62"/>
      <c r="K16" s="148"/>
      <c r="L16" s="62">
        <v>150000</v>
      </c>
      <c r="M16" s="148"/>
      <c r="N16" s="62"/>
      <c r="O16" s="62"/>
      <c r="P16" s="148"/>
      <c r="Q16" s="62"/>
      <c r="R16" s="62"/>
      <c r="S16" s="62"/>
      <c r="T16" s="62"/>
      <c r="U16" s="62"/>
      <c r="V16" s="62"/>
      <c r="W16" s="62"/>
    </row>
    <row r="17" ht="20.25" customHeight="1" spans="1:23">
      <c r="A17" s="148" t="str">
        <f t="shared" si="0"/>
        <v>       玉溪市聂耳文化场馆服务中心</v>
      </c>
      <c r="B17" s="148" t="s">
        <v>170</v>
      </c>
      <c r="C17" s="148" t="s">
        <v>171</v>
      </c>
      <c r="D17" s="148" t="s">
        <v>83</v>
      </c>
      <c r="E17" s="148" t="s">
        <v>149</v>
      </c>
      <c r="F17" s="148" t="s">
        <v>168</v>
      </c>
      <c r="G17" s="148" t="s">
        <v>169</v>
      </c>
      <c r="H17" s="151">
        <v>1181200</v>
      </c>
      <c r="I17" s="62"/>
      <c r="J17" s="62"/>
      <c r="K17" s="148"/>
      <c r="L17" s="62"/>
      <c r="M17" s="148"/>
      <c r="N17" s="62"/>
      <c r="O17" s="62"/>
      <c r="P17" s="148"/>
      <c r="Q17" s="62"/>
      <c r="R17" s="62">
        <v>1181200</v>
      </c>
      <c r="S17" s="62">
        <v>1181200</v>
      </c>
      <c r="T17" s="62"/>
      <c r="U17" s="62"/>
      <c r="V17" s="62"/>
      <c r="W17" s="62"/>
    </row>
    <row r="18" ht="20.25" customHeight="1" spans="1:23">
      <c r="A18" s="148" t="str">
        <f t="shared" si="0"/>
        <v>       玉溪市聂耳文化场馆服务中心</v>
      </c>
      <c r="B18" s="148" t="s">
        <v>172</v>
      </c>
      <c r="C18" s="148" t="s">
        <v>173</v>
      </c>
      <c r="D18" s="148" t="s">
        <v>83</v>
      </c>
      <c r="E18" s="148" t="s">
        <v>149</v>
      </c>
      <c r="F18" s="148" t="s">
        <v>174</v>
      </c>
      <c r="G18" s="148" t="s">
        <v>175</v>
      </c>
      <c r="H18" s="151">
        <v>1431252</v>
      </c>
      <c r="I18" s="62">
        <v>1431252</v>
      </c>
      <c r="J18" s="62">
        <v>357813</v>
      </c>
      <c r="K18" s="148"/>
      <c r="L18" s="62">
        <v>1073439</v>
      </c>
      <c r="M18" s="148"/>
      <c r="N18" s="62"/>
      <c r="O18" s="62"/>
      <c r="P18" s="148"/>
      <c r="Q18" s="62"/>
      <c r="R18" s="62"/>
      <c r="S18" s="62"/>
      <c r="T18" s="62"/>
      <c r="U18" s="62"/>
      <c r="V18" s="62"/>
      <c r="W18" s="62"/>
    </row>
    <row r="19" ht="20.25" customHeight="1" spans="1:23">
      <c r="A19" s="148" t="str">
        <f t="shared" si="0"/>
        <v>       玉溪市聂耳文化场馆服务中心</v>
      </c>
      <c r="B19" s="148" t="s">
        <v>172</v>
      </c>
      <c r="C19" s="148" t="s">
        <v>173</v>
      </c>
      <c r="D19" s="148" t="s">
        <v>83</v>
      </c>
      <c r="E19" s="148" t="s">
        <v>149</v>
      </c>
      <c r="F19" s="148" t="s">
        <v>176</v>
      </c>
      <c r="G19" s="148" t="s">
        <v>177</v>
      </c>
      <c r="H19" s="151">
        <v>288</v>
      </c>
      <c r="I19" s="62">
        <v>288</v>
      </c>
      <c r="J19" s="62">
        <v>72</v>
      </c>
      <c r="K19" s="148"/>
      <c r="L19" s="62">
        <v>216</v>
      </c>
      <c r="M19" s="148"/>
      <c r="N19" s="62"/>
      <c r="O19" s="62"/>
      <c r="P19" s="148"/>
      <c r="Q19" s="62"/>
      <c r="R19" s="62"/>
      <c r="S19" s="62"/>
      <c r="T19" s="62"/>
      <c r="U19" s="62"/>
      <c r="V19" s="62"/>
      <c r="W19" s="62"/>
    </row>
    <row r="20" ht="20.25" customHeight="1" spans="1:23">
      <c r="A20" s="148" t="str">
        <f t="shared" si="0"/>
        <v>       玉溪市聂耳文化场馆服务中心</v>
      </c>
      <c r="B20" s="148" t="s">
        <v>172</v>
      </c>
      <c r="C20" s="148" t="s">
        <v>173</v>
      </c>
      <c r="D20" s="148" t="s">
        <v>83</v>
      </c>
      <c r="E20" s="148" t="s">
        <v>149</v>
      </c>
      <c r="F20" s="148" t="s">
        <v>162</v>
      </c>
      <c r="G20" s="148" t="s">
        <v>163</v>
      </c>
      <c r="H20" s="151">
        <v>470280</v>
      </c>
      <c r="I20" s="62">
        <v>470280</v>
      </c>
      <c r="J20" s="62">
        <v>117570</v>
      </c>
      <c r="K20" s="148"/>
      <c r="L20" s="62">
        <v>352710</v>
      </c>
      <c r="M20" s="148"/>
      <c r="N20" s="62"/>
      <c r="O20" s="62"/>
      <c r="P20" s="148"/>
      <c r="Q20" s="62"/>
      <c r="R20" s="62"/>
      <c r="S20" s="62"/>
      <c r="T20" s="62"/>
      <c r="U20" s="62"/>
      <c r="V20" s="62"/>
      <c r="W20" s="62"/>
    </row>
    <row r="21" ht="20.25" customHeight="1" spans="1:23">
      <c r="A21" s="148" t="str">
        <f t="shared" si="0"/>
        <v>       玉溪市聂耳文化场馆服务中心</v>
      </c>
      <c r="B21" s="148" t="s">
        <v>172</v>
      </c>
      <c r="C21" s="148" t="s">
        <v>173</v>
      </c>
      <c r="D21" s="148" t="s">
        <v>101</v>
      </c>
      <c r="E21" s="148" t="s">
        <v>178</v>
      </c>
      <c r="F21" s="148" t="s">
        <v>176</v>
      </c>
      <c r="G21" s="148" t="s">
        <v>177</v>
      </c>
      <c r="H21" s="151">
        <v>27924</v>
      </c>
      <c r="I21" s="62">
        <v>27924</v>
      </c>
      <c r="J21" s="62">
        <v>6981</v>
      </c>
      <c r="K21" s="148"/>
      <c r="L21" s="62">
        <v>20943</v>
      </c>
      <c r="M21" s="148"/>
      <c r="N21" s="62"/>
      <c r="O21" s="62"/>
      <c r="P21" s="148"/>
      <c r="Q21" s="62"/>
      <c r="R21" s="62"/>
      <c r="S21" s="62"/>
      <c r="T21" s="62"/>
      <c r="U21" s="62"/>
      <c r="V21" s="62"/>
      <c r="W21" s="62"/>
    </row>
    <row r="22" ht="20.25" customHeight="1" spans="1:23">
      <c r="A22" s="148" t="str">
        <f t="shared" si="0"/>
        <v>       玉溪市聂耳文化场馆服务中心</v>
      </c>
      <c r="B22" s="148" t="s">
        <v>179</v>
      </c>
      <c r="C22" s="148" t="s">
        <v>180</v>
      </c>
      <c r="D22" s="148" t="s">
        <v>83</v>
      </c>
      <c r="E22" s="148" t="s">
        <v>149</v>
      </c>
      <c r="F22" s="148" t="s">
        <v>181</v>
      </c>
      <c r="G22" s="148" t="s">
        <v>182</v>
      </c>
      <c r="H22" s="151">
        <v>25392.63</v>
      </c>
      <c r="I22" s="62">
        <v>25392.63</v>
      </c>
      <c r="J22" s="62">
        <v>6348.16</v>
      </c>
      <c r="K22" s="148"/>
      <c r="L22" s="62">
        <v>19044.47</v>
      </c>
      <c r="M22" s="148"/>
      <c r="N22" s="62"/>
      <c r="O22" s="62"/>
      <c r="P22" s="148"/>
      <c r="Q22" s="62"/>
      <c r="R22" s="62"/>
      <c r="S22" s="62"/>
      <c r="T22" s="62"/>
      <c r="U22" s="62"/>
      <c r="V22" s="62"/>
      <c r="W22" s="62"/>
    </row>
    <row r="23" ht="20.25" customHeight="1" spans="1:23">
      <c r="A23" s="148" t="str">
        <f t="shared" si="0"/>
        <v>       玉溪市聂耳文化场馆服务中心</v>
      </c>
      <c r="B23" s="148" t="s">
        <v>179</v>
      </c>
      <c r="C23" s="148" t="s">
        <v>180</v>
      </c>
      <c r="D23" s="148" t="s">
        <v>91</v>
      </c>
      <c r="E23" s="148" t="s">
        <v>183</v>
      </c>
      <c r="F23" s="148" t="s">
        <v>184</v>
      </c>
      <c r="G23" s="148" t="s">
        <v>185</v>
      </c>
      <c r="H23" s="151">
        <v>561319.68</v>
      </c>
      <c r="I23" s="62">
        <v>561319.68</v>
      </c>
      <c r="J23" s="62">
        <v>140329.92</v>
      </c>
      <c r="K23" s="148"/>
      <c r="L23" s="62">
        <v>420989.76</v>
      </c>
      <c r="M23" s="148"/>
      <c r="N23" s="62"/>
      <c r="O23" s="62"/>
      <c r="P23" s="148"/>
      <c r="Q23" s="62"/>
      <c r="R23" s="62"/>
      <c r="S23" s="62"/>
      <c r="T23" s="62"/>
      <c r="U23" s="62"/>
      <c r="V23" s="62"/>
      <c r="W23" s="62"/>
    </row>
    <row r="24" ht="20.25" customHeight="1" spans="1:23">
      <c r="A24" s="148" t="str">
        <f t="shared" si="0"/>
        <v>       玉溪市聂耳文化场馆服务中心</v>
      </c>
      <c r="B24" s="148" t="s">
        <v>179</v>
      </c>
      <c r="C24" s="148" t="s">
        <v>180</v>
      </c>
      <c r="D24" s="148" t="s">
        <v>95</v>
      </c>
      <c r="E24" s="148" t="s">
        <v>186</v>
      </c>
      <c r="F24" s="148" t="s">
        <v>187</v>
      </c>
      <c r="G24" s="148" t="s">
        <v>188</v>
      </c>
      <c r="H24" s="151">
        <v>291184.58</v>
      </c>
      <c r="I24" s="62">
        <v>291184.58</v>
      </c>
      <c r="J24" s="62">
        <v>72796.15</v>
      </c>
      <c r="K24" s="148"/>
      <c r="L24" s="62">
        <v>218388.43</v>
      </c>
      <c r="M24" s="148"/>
      <c r="N24" s="62"/>
      <c r="O24" s="62"/>
      <c r="P24" s="148"/>
      <c r="Q24" s="62"/>
      <c r="R24" s="62"/>
      <c r="S24" s="62"/>
      <c r="T24" s="62"/>
      <c r="U24" s="62"/>
      <c r="V24" s="62"/>
      <c r="W24" s="62"/>
    </row>
    <row r="25" ht="20.25" customHeight="1" spans="1:23">
      <c r="A25" s="148" t="str">
        <f t="shared" si="0"/>
        <v>       玉溪市聂耳文化场馆服务中心</v>
      </c>
      <c r="B25" s="148" t="s">
        <v>179</v>
      </c>
      <c r="C25" s="148" t="s">
        <v>180</v>
      </c>
      <c r="D25" s="148" t="s">
        <v>96</v>
      </c>
      <c r="E25" s="148" t="s">
        <v>189</v>
      </c>
      <c r="F25" s="148" t="s">
        <v>190</v>
      </c>
      <c r="G25" s="148" t="s">
        <v>191</v>
      </c>
      <c r="H25" s="151">
        <v>261812.4</v>
      </c>
      <c r="I25" s="62">
        <v>261812.4</v>
      </c>
      <c r="J25" s="62">
        <v>65453.1</v>
      </c>
      <c r="K25" s="148"/>
      <c r="L25" s="62">
        <v>196359.3</v>
      </c>
      <c r="M25" s="148"/>
      <c r="N25" s="62"/>
      <c r="O25" s="62"/>
      <c r="P25" s="148"/>
      <c r="Q25" s="62"/>
      <c r="R25" s="62"/>
      <c r="S25" s="62"/>
      <c r="T25" s="62"/>
      <c r="U25" s="62"/>
      <c r="V25" s="62"/>
      <c r="W25" s="62"/>
    </row>
    <row r="26" ht="20.25" customHeight="1" spans="1:23">
      <c r="A26" s="148" t="str">
        <f t="shared" si="0"/>
        <v>       玉溪市聂耳文化场馆服务中心</v>
      </c>
      <c r="B26" s="148" t="s">
        <v>179</v>
      </c>
      <c r="C26" s="148" t="s">
        <v>180</v>
      </c>
      <c r="D26" s="148" t="s">
        <v>97</v>
      </c>
      <c r="E26" s="148" t="s">
        <v>192</v>
      </c>
      <c r="F26" s="148" t="s">
        <v>181</v>
      </c>
      <c r="G26" s="148" t="s">
        <v>182</v>
      </c>
      <c r="H26" s="151">
        <v>34947.82</v>
      </c>
      <c r="I26" s="62">
        <v>34947.82</v>
      </c>
      <c r="J26" s="62">
        <v>24159.96</v>
      </c>
      <c r="K26" s="148"/>
      <c r="L26" s="62">
        <v>10787.86</v>
      </c>
      <c r="M26" s="148"/>
      <c r="N26" s="62"/>
      <c r="O26" s="62"/>
      <c r="P26" s="148"/>
      <c r="Q26" s="62"/>
      <c r="R26" s="62"/>
      <c r="S26" s="62"/>
      <c r="T26" s="62"/>
      <c r="U26" s="62"/>
      <c r="V26" s="62"/>
      <c r="W26" s="62"/>
    </row>
    <row r="27" ht="20.25" customHeight="1" spans="1:23">
      <c r="A27" s="148" t="str">
        <f t="shared" si="0"/>
        <v>       玉溪市聂耳文化场馆服务中心</v>
      </c>
      <c r="B27" s="148" t="s">
        <v>193</v>
      </c>
      <c r="C27" s="148" t="s">
        <v>194</v>
      </c>
      <c r="D27" s="148" t="s">
        <v>100</v>
      </c>
      <c r="E27" s="148" t="s">
        <v>194</v>
      </c>
      <c r="F27" s="148" t="s">
        <v>195</v>
      </c>
      <c r="G27" s="148" t="s">
        <v>194</v>
      </c>
      <c r="H27" s="151">
        <v>460116</v>
      </c>
      <c r="I27" s="62">
        <v>460116</v>
      </c>
      <c r="J27" s="62">
        <v>115029</v>
      </c>
      <c r="K27" s="148"/>
      <c r="L27" s="62">
        <v>345087</v>
      </c>
      <c r="M27" s="148"/>
      <c r="N27" s="62"/>
      <c r="O27" s="62"/>
      <c r="P27" s="148"/>
      <c r="Q27" s="62"/>
      <c r="R27" s="62"/>
      <c r="S27" s="62"/>
      <c r="T27" s="62"/>
      <c r="U27" s="62"/>
      <c r="V27" s="62"/>
      <c r="W27" s="62"/>
    </row>
    <row r="28" ht="20.25" customHeight="1" spans="1:23">
      <c r="A28" s="148" t="str">
        <f t="shared" si="0"/>
        <v>       玉溪市聂耳文化场馆服务中心</v>
      </c>
      <c r="B28" s="148" t="s">
        <v>196</v>
      </c>
      <c r="C28" s="148" t="s">
        <v>197</v>
      </c>
      <c r="D28" s="148" t="s">
        <v>90</v>
      </c>
      <c r="E28" s="148" t="s">
        <v>198</v>
      </c>
      <c r="F28" s="148" t="s">
        <v>199</v>
      </c>
      <c r="G28" s="148" t="s">
        <v>200</v>
      </c>
      <c r="H28" s="151">
        <v>633600</v>
      </c>
      <c r="I28" s="62">
        <v>633600</v>
      </c>
      <c r="J28" s="62">
        <v>126720</v>
      </c>
      <c r="K28" s="148"/>
      <c r="L28" s="62">
        <v>506880</v>
      </c>
      <c r="M28" s="148"/>
      <c r="N28" s="62"/>
      <c r="O28" s="62"/>
      <c r="P28" s="148"/>
      <c r="Q28" s="62"/>
      <c r="R28" s="62"/>
      <c r="S28" s="62"/>
      <c r="T28" s="62"/>
      <c r="U28" s="62"/>
      <c r="V28" s="62"/>
      <c r="W28" s="62"/>
    </row>
    <row r="29" ht="20.25" customHeight="1" spans="1:23">
      <c r="A29" s="148" t="str">
        <f t="shared" si="0"/>
        <v>       玉溪市聂耳文化场馆服务中心</v>
      </c>
      <c r="B29" s="148" t="s">
        <v>201</v>
      </c>
      <c r="C29" s="148" t="s">
        <v>124</v>
      </c>
      <c r="D29" s="148" t="s">
        <v>83</v>
      </c>
      <c r="E29" s="148" t="s">
        <v>149</v>
      </c>
      <c r="F29" s="148" t="s">
        <v>202</v>
      </c>
      <c r="G29" s="148" t="s">
        <v>124</v>
      </c>
      <c r="H29" s="151">
        <v>15000</v>
      </c>
      <c r="I29" s="62">
        <v>15000</v>
      </c>
      <c r="J29" s="62"/>
      <c r="K29" s="148"/>
      <c r="L29" s="62">
        <v>15000</v>
      </c>
      <c r="M29" s="148"/>
      <c r="N29" s="62"/>
      <c r="O29" s="62"/>
      <c r="P29" s="148"/>
      <c r="Q29" s="62"/>
      <c r="R29" s="62"/>
      <c r="S29" s="62"/>
      <c r="T29" s="62"/>
      <c r="U29" s="62"/>
      <c r="V29" s="62"/>
      <c r="W29" s="62"/>
    </row>
    <row r="30" ht="20.25" customHeight="1" spans="1:23">
      <c r="A30" s="148" t="str">
        <f t="shared" si="0"/>
        <v>       玉溪市聂耳文化场馆服务中心</v>
      </c>
      <c r="B30" s="148" t="s">
        <v>203</v>
      </c>
      <c r="C30" s="148" t="s">
        <v>204</v>
      </c>
      <c r="D30" s="148" t="s">
        <v>83</v>
      </c>
      <c r="E30" s="148" t="s">
        <v>149</v>
      </c>
      <c r="F30" s="148" t="s">
        <v>205</v>
      </c>
      <c r="G30" s="148" t="s">
        <v>204</v>
      </c>
      <c r="H30" s="151">
        <v>56809.2</v>
      </c>
      <c r="I30" s="62">
        <v>56809.2</v>
      </c>
      <c r="J30" s="62"/>
      <c r="K30" s="148"/>
      <c r="L30" s="62">
        <v>56809.2</v>
      </c>
      <c r="M30" s="148"/>
      <c r="N30" s="62"/>
      <c r="O30" s="62"/>
      <c r="P30" s="148"/>
      <c r="Q30" s="62"/>
      <c r="R30" s="62"/>
      <c r="S30" s="62"/>
      <c r="T30" s="62"/>
      <c r="U30" s="62"/>
      <c r="V30" s="62"/>
      <c r="W30" s="62"/>
    </row>
    <row r="31" ht="20.25" customHeight="1" spans="1:23">
      <c r="A31" s="148" t="str">
        <f t="shared" si="0"/>
        <v>       玉溪市聂耳文化场馆服务中心</v>
      </c>
      <c r="B31" s="148" t="s">
        <v>206</v>
      </c>
      <c r="C31" s="148" t="s">
        <v>207</v>
      </c>
      <c r="D31" s="148" t="s">
        <v>83</v>
      </c>
      <c r="E31" s="148" t="s">
        <v>149</v>
      </c>
      <c r="F31" s="148" t="s">
        <v>208</v>
      </c>
      <c r="G31" s="148" t="s">
        <v>209</v>
      </c>
      <c r="H31" s="151">
        <v>43989</v>
      </c>
      <c r="I31" s="62">
        <v>43989</v>
      </c>
      <c r="J31" s="62"/>
      <c r="K31" s="148"/>
      <c r="L31" s="62">
        <v>43989</v>
      </c>
      <c r="M31" s="148"/>
      <c r="N31" s="62"/>
      <c r="O31" s="62"/>
      <c r="P31" s="148"/>
      <c r="Q31" s="62"/>
      <c r="R31" s="62"/>
      <c r="S31" s="62"/>
      <c r="T31" s="62"/>
      <c r="U31" s="62"/>
      <c r="V31" s="62"/>
      <c r="W31" s="62"/>
    </row>
    <row r="32" ht="20.25" customHeight="1" spans="1:23">
      <c r="A32" s="148" t="str">
        <f t="shared" si="0"/>
        <v>       玉溪市聂耳文化场馆服务中心</v>
      </c>
      <c r="B32" s="148" t="s">
        <v>206</v>
      </c>
      <c r="C32" s="148" t="s">
        <v>207</v>
      </c>
      <c r="D32" s="148" t="s">
        <v>83</v>
      </c>
      <c r="E32" s="148" t="s">
        <v>149</v>
      </c>
      <c r="F32" s="148" t="s">
        <v>210</v>
      </c>
      <c r="G32" s="148" t="s">
        <v>211</v>
      </c>
      <c r="H32" s="151">
        <v>2000</v>
      </c>
      <c r="I32" s="62">
        <v>2000</v>
      </c>
      <c r="J32" s="62"/>
      <c r="K32" s="148"/>
      <c r="L32" s="62">
        <v>2000</v>
      </c>
      <c r="M32" s="148"/>
      <c r="N32" s="62"/>
      <c r="O32" s="62"/>
      <c r="P32" s="148"/>
      <c r="Q32" s="62"/>
      <c r="R32" s="62"/>
      <c r="S32" s="62"/>
      <c r="T32" s="62"/>
      <c r="U32" s="62"/>
      <c r="V32" s="62"/>
      <c r="W32" s="62"/>
    </row>
    <row r="33" ht="20.25" customHeight="1" spans="1:23">
      <c r="A33" s="148" t="str">
        <f t="shared" si="0"/>
        <v>       玉溪市聂耳文化场馆服务中心</v>
      </c>
      <c r="B33" s="148" t="s">
        <v>206</v>
      </c>
      <c r="C33" s="148" t="s">
        <v>207</v>
      </c>
      <c r="D33" s="148" t="s">
        <v>83</v>
      </c>
      <c r="E33" s="148" t="s">
        <v>149</v>
      </c>
      <c r="F33" s="148" t="s">
        <v>150</v>
      </c>
      <c r="G33" s="148" t="s">
        <v>151</v>
      </c>
      <c r="H33" s="151">
        <v>3000</v>
      </c>
      <c r="I33" s="62">
        <v>3000</v>
      </c>
      <c r="J33" s="62"/>
      <c r="K33" s="148"/>
      <c r="L33" s="62">
        <v>3000</v>
      </c>
      <c r="M33" s="148"/>
      <c r="N33" s="62"/>
      <c r="O33" s="62"/>
      <c r="P33" s="148"/>
      <c r="Q33" s="62"/>
      <c r="R33" s="62"/>
      <c r="S33" s="62"/>
      <c r="T33" s="62"/>
      <c r="U33" s="62"/>
      <c r="V33" s="62"/>
      <c r="W33" s="62"/>
    </row>
    <row r="34" ht="20.25" customHeight="1" spans="1:23">
      <c r="A34" s="148" t="str">
        <f t="shared" si="0"/>
        <v>       玉溪市聂耳文化场馆服务中心</v>
      </c>
      <c r="B34" s="148" t="s">
        <v>206</v>
      </c>
      <c r="C34" s="148" t="s">
        <v>207</v>
      </c>
      <c r="D34" s="148" t="s">
        <v>83</v>
      </c>
      <c r="E34" s="148" t="s">
        <v>149</v>
      </c>
      <c r="F34" s="148" t="s">
        <v>212</v>
      </c>
      <c r="G34" s="148" t="s">
        <v>213</v>
      </c>
      <c r="H34" s="151">
        <v>3000</v>
      </c>
      <c r="I34" s="62">
        <v>3000</v>
      </c>
      <c r="J34" s="62"/>
      <c r="K34" s="148"/>
      <c r="L34" s="62">
        <v>3000</v>
      </c>
      <c r="M34" s="148"/>
      <c r="N34" s="62"/>
      <c r="O34" s="62"/>
      <c r="P34" s="148"/>
      <c r="Q34" s="62"/>
      <c r="R34" s="62"/>
      <c r="S34" s="62"/>
      <c r="T34" s="62"/>
      <c r="U34" s="62"/>
      <c r="V34" s="62"/>
      <c r="W34" s="62"/>
    </row>
    <row r="35" ht="20.25" customHeight="1" spans="1:23">
      <c r="A35" s="148" t="str">
        <f t="shared" si="0"/>
        <v>       玉溪市聂耳文化场馆服务中心</v>
      </c>
      <c r="B35" s="148" t="s">
        <v>206</v>
      </c>
      <c r="C35" s="148" t="s">
        <v>207</v>
      </c>
      <c r="D35" s="148" t="s">
        <v>83</v>
      </c>
      <c r="E35" s="148" t="s">
        <v>149</v>
      </c>
      <c r="F35" s="148" t="s">
        <v>214</v>
      </c>
      <c r="G35" s="148" t="s">
        <v>215</v>
      </c>
      <c r="H35" s="151">
        <v>27000</v>
      </c>
      <c r="I35" s="62">
        <v>27000</v>
      </c>
      <c r="J35" s="62"/>
      <c r="K35" s="148"/>
      <c r="L35" s="62">
        <v>27000</v>
      </c>
      <c r="M35" s="148"/>
      <c r="N35" s="62"/>
      <c r="O35" s="62"/>
      <c r="P35" s="148"/>
      <c r="Q35" s="62"/>
      <c r="R35" s="62"/>
      <c r="S35" s="62"/>
      <c r="T35" s="62"/>
      <c r="U35" s="62"/>
      <c r="V35" s="62"/>
      <c r="W35" s="62"/>
    </row>
    <row r="36" ht="20.25" customHeight="1" spans="1:23">
      <c r="A36" s="148" t="str">
        <f t="shared" si="0"/>
        <v>       玉溪市聂耳文化场馆服务中心</v>
      </c>
      <c r="B36" s="148" t="s">
        <v>206</v>
      </c>
      <c r="C36" s="148" t="s">
        <v>207</v>
      </c>
      <c r="D36" s="148" t="s">
        <v>83</v>
      </c>
      <c r="E36" s="148" t="s">
        <v>149</v>
      </c>
      <c r="F36" s="148" t="s">
        <v>154</v>
      </c>
      <c r="G36" s="148" t="s">
        <v>155</v>
      </c>
      <c r="H36" s="151">
        <v>12000</v>
      </c>
      <c r="I36" s="62">
        <v>12000</v>
      </c>
      <c r="J36" s="62"/>
      <c r="K36" s="148"/>
      <c r="L36" s="62">
        <v>12000</v>
      </c>
      <c r="M36" s="148"/>
      <c r="N36" s="62"/>
      <c r="O36" s="62"/>
      <c r="P36" s="148"/>
      <c r="Q36" s="62"/>
      <c r="R36" s="62"/>
      <c r="S36" s="62"/>
      <c r="T36" s="62"/>
      <c r="U36" s="62"/>
      <c r="V36" s="62"/>
      <c r="W36" s="62"/>
    </row>
    <row r="37" ht="20.25" customHeight="1" spans="1:23">
      <c r="A37" s="148" t="str">
        <f t="shared" si="0"/>
        <v>       玉溪市聂耳文化场馆服务中心</v>
      </c>
      <c r="B37" s="148" t="s">
        <v>206</v>
      </c>
      <c r="C37" s="148" t="s">
        <v>207</v>
      </c>
      <c r="D37" s="148" t="s">
        <v>83</v>
      </c>
      <c r="E37" s="148" t="s">
        <v>149</v>
      </c>
      <c r="F37" s="148" t="s">
        <v>216</v>
      </c>
      <c r="G37" s="148" t="s">
        <v>217</v>
      </c>
      <c r="H37" s="151">
        <v>3000</v>
      </c>
      <c r="I37" s="62">
        <v>3000</v>
      </c>
      <c r="J37" s="62"/>
      <c r="K37" s="148"/>
      <c r="L37" s="62">
        <v>3000</v>
      </c>
      <c r="M37" s="148"/>
      <c r="N37" s="62"/>
      <c r="O37" s="62"/>
      <c r="P37" s="148"/>
      <c r="Q37" s="62"/>
      <c r="R37" s="62"/>
      <c r="S37" s="62"/>
      <c r="T37" s="62"/>
      <c r="U37" s="62"/>
      <c r="V37" s="62"/>
      <c r="W37" s="62"/>
    </row>
    <row r="38" ht="20.25" customHeight="1" spans="1:23">
      <c r="A38" s="148" t="str">
        <f t="shared" si="0"/>
        <v>       玉溪市聂耳文化场馆服务中心</v>
      </c>
      <c r="B38" s="148" t="s">
        <v>206</v>
      </c>
      <c r="C38" s="148" t="s">
        <v>207</v>
      </c>
      <c r="D38" s="148" t="s">
        <v>83</v>
      </c>
      <c r="E38" s="148" t="s">
        <v>149</v>
      </c>
      <c r="F38" s="148" t="s">
        <v>218</v>
      </c>
      <c r="G38" s="148" t="s">
        <v>219</v>
      </c>
      <c r="H38" s="151">
        <v>3000</v>
      </c>
      <c r="I38" s="62">
        <v>3000</v>
      </c>
      <c r="J38" s="62"/>
      <c r="K38" s="148"/>
      <c r="L38" s="62">
        <v>3000</v>
      </c>
      <c r="M38" s="148"/>
      <c r="N38" s="62"/>
      <c r="O38" s="62"/>
      <c r="P38" s="148"/>
      <c r="Q38" s="62"/>
      <c r="R38" s="62"/>
      <c r="S38" s="62"/>
      <c r="T38" s="62"/>
      <c r="U38" s="62"/>
      <c r="V38" s="62"/>
      <c r="W38" s="62"/>
    </row>
    <row r="39" ht="20.25" customHeight="1" spans="1:23">
      <c r="A39" s="148" t="str">
        <f t="shared" si="0"/>
        <v>       玉溪市聂耳文化场馆服务中心</v>
      </c>
      <c r="B39" s="148" t="s">
        <v>206</v>
      </c>
      <c r="C39" s="148" t="s">
        <v>207</v>
      </c>
      <c r="D39" s="148" t="s">
        <v>83</v>
      </c>
      <c r="E39" s="148" t="s">
        <v>149</v>
      </c>
      <c r="F39" s="148" t="s">
        <v>220</v>
      </c>
      <c r="G39" s="148" t="s">
        <v>221</v>
      </c>
      <c r="H39" s="151">
        <v>8000</v>
      </c>
      <c r="I39" s="62">
        <v>8000</v>
      </c>
      <c r="J39" s="62"/>
      <c r="K39" s="148"/>
      <c r="L39" s="62">
        <v>8000</v>
      </c>
      <c r="M39" s="148"/>
      <c r="N39" s="62"/>
      <c r="O39" s="62"/>
      <c r="P39" s="148"/>
      <c r="Q39" s="62"/>
      <c r="R39" s="62"/>
      <c r="S39" s="62"/>
      <c r="T39" s="62"/>
      <c r="U39" s="62"/>
      <c r="V39" s="62"/>
      <c r="W39" s="62"/>
    </row>
    <row r="40" ht="20.25" customHeight="1" spans="1:23">
      <c r="A40" s="148" t="str">
        <f t="shared" si="0"/>
        <v>       玉溪市聂耳文化场馆服务中心</v>
      </c>
      <c r="B40" s="148" t="s">
        <v>206</v>
      </c>
      <c r="C40" s="148" t="s">
        <v>207</v>
      </c>
      <c r="D40" s="148" t="s">
        <v>83</v>
      </c>
      <c r="E40" s="148" t="s">
        <v>149</v>
      </c>
      <c r="F40" s="148" t="s">
        <v>156</v>
      </c>
      <c r="G40" s="148" t="s">
        <v>157</v>
      </c>
      <c r="H40" s="151">
        <v>63711</v>
      </c>
      <c r="I40" s="62">
        <v>63711</v>
      </c>
      <c r="J40" s="62"/>
      <c r="K40" s="148"/>
      <c r="L40" s="62">
        <v>63711</v>
      </c>
      <c r="M40" s="148"/>
      <c r="N40" s="62"/>
      <c r="O40" s="62"/>
      <c r="P40" s="148"/>
      <c r="Q40" s="62"/>
      <c r="R40" s="62"/>
      <c r="S40" s="62"/>
      <c r="T40" s="62"/>
      <c r="U40" s="62"/>
      <c r="V40" s="62"/>
      <c r="W40" s="62"/>
    </row>
    <row r="41" ht="20.25" customHeight="1" spans="1:23">
      <c r="A41" s="148" t="str">
        <f t="shared" si="0"/>
        <v>       玉溪市聂耳文化场馆服务中心</v>
      </c>
      <c r="B41" s="148" t="s">
        <v>206</v>
      </c>
      <c r="C41" s="148" t="s">
        <v>207</v>
      </c>
      <c r="D41" s="148" t="s">
        <v>83</v>
      </c>
      <c r="E41" s="148" t="s">
        <v>149</v>
      </c>
      <c r="F41" s="148" t="s">
        <v>222</v>
      </c>
      <c r="G41" s="148" t="s">
        <v>223</v>
      </c>
      <c r="H41" s="151">
        <v>17000</v>
      </c>
      <c r="I41" s="62">
        <v>17000</v>
      </c>
      <c r="J41" s="62"/>
      <c r="K41" s="148"/>
      <c r="L41" s="62">
        <v>17000</v>
      </c>
      <c r="M41" s="148"/>
      <c r="N41" s="62"/>
      <c r="O41" s="62"/>
      <c r="P41" s="148"/>
      <c r="Q41" s="62"/>
      <c r="R41" s="62"/>
      <c r="S41" s="62"/>
      <c r="T41" s="62"/>
      <c r="U41" s="62"/>
      <c r="V41" s="62"/>
      <c r="W41" s="62"/>
    </row>
    <row r="42" ht="20.25" customHeight="1" spans="1:23">
      <c r="A42" s="148" t="str">
        <f t="shared" si="0"/>
        <v>       玉溪市聂耳文化场馆服务中心</v>
      </c>
      <c r="B42" s="148" t="s">
        <v>206</v>
      </c>
      <c r="C42" s="148" t="s">
        <v>207</v>
      </c>
      <c r="D42" s="148" t="s">
        <v>83</v>
      </c>
      <c r="E42" s="148" t="s">
        <v>149</v>
      </c>
      <c r="F42" s="148" t="s">
        <v>158</v>
      </c>
      <c r="G42" s="148" t="s">
        <v>159</v>
      </c>
      <c r="H42" s="151">
        <v>97000</v>
      </c>
      <c r="I42" s="62">
        <v>97000</v>
      </c>
      <c r="J42" s="62"/>
      <c r="K42" s="148"/>
      <c r="L42" s="62">
        <v>97000</v>
      </c>
      <c r="M42" s="148"/>
      <c r="N42" s="62"/>
      <c r="O42" s="62"/>
      <c r="P42" s="148"/>
      <c r="Q42" s="62"/>
      <c r="R42" s="62"/>
      <c r="S42" s="62"/>
      <c r="T42" s="62"/>
      <c r="U42" s="62"/>
      <c r="V42" s="62"/>
      <c r="W42" s="62"/>
    </row>
    <row r="43" ht="20.25" customHeight="1" spans="1:23">
      <c r="A43" s="148" t="str">
        <f t="shared" si="0"/>
        <v>       玉溪市聂耳文化场馆服务中心</v>
      </c>
      <c r="B43" s="148" t="s">
        <v>206</v>
      </c>
      <c r="C43" s="148" t="s">
        <v>207</v>
      </c>
      <c r="D43" s="148" t="s">
        <v>83</v>
      </c>
      <c r="E43" s="148" t="s">
        <v>149</v>
      </c>
      <c r="F43" s="148" t="s">
        <v>224</v>
      </c>
      <c r="G43" s="148" t="s">
        <v>225</v>
      </c>
      <c r="H43" s="151">
        <v>35800</v>
      </c>
      <c r="I43" s="62">
        <v>35800</v>
      </c>
      <c r="J43" s="62"/>
      <c r="K43" s="148"/>
      <c r="L43" s="62">
        <v>35800</v>
      </c>
      <c r="M43" s="148"/>
      <c r="N43" s="62"/>
      <c r="O43" s="62"/>
      <c r="P43" s="148"/>
      <c r="Q43" s="62"/>
      <c r="R43" s="62"/>
      <c r="S43" s="62"/>
      <c r="T43" s="62"/>
      <c r="U43" s="62"/>
      <c r="V43" s="62"/>
      <c r="W43" s="62"/>
    </row>
    <row r="44" ht="20.25" customHeight="1" spans="1:23">
      <c r="A44" s="148" t="str">
        <f t="shared" si="0"/>
        <v>       玉溪市聂耳文化场馆服务中心</v>
      </c>
      <c r="B44" s="148" t="s">
        <v>206</v>
      </c>
      <c r="C44" s="148" t="s">
        <v>207</v>
      </c>
      <c r="D44" s="148" t="s">
        <v>90</v>
      </c>
      <c r="E44" s="148" t="s">
        <v>198</v>
      </c>
      <c r="F44" s="148" t="s">
        <v>158</v>
      </c>
      <c r="G44" s="148" t="s">
        <v>159</v>
      </c>
      <c r="H44" s="151">
        <v>14400</v>
      </c>
      <c r="I44" s="62">
        <v>14400</v>
      </c>
      <c r="J44" s="62"/>
      <c r="K44" s="148"/>
      <c r="L44" s="62">
        <v>14400</v>
      </c>
      <c r="M44" s="148"/>
      <c r="N44" s="62"/>
      <c r="O44" s="62"/>
      <c r="P44" s="148"/>
      <c r="Q44" s="62"/>
      <c r="R44" s="62"/>
      <c r="S44" s="62"/>
      <c r="T44" s="62"/>
      <c r="U44" s="62"/>
      <c r="V44" s="62"/>
      <c r="W44" s="62"/>
    </row>
    <row r="45" ht="20.25" customHeight="1" spans="1:23">
      <c r="A45" s="148" t="str">
        <f t="shared" si="0"/>
        <v>       玉溪市聂耳文化场馆服务中心</v>
      </c>
      <c r="B45" s="148" t="s">
        <v>226</v>
      </c>
      <c r="C45" s="148" t="s">
        <v>227</v>
      </c>
      <c r="D45" s="148" t="s">
        <v>83</v>
      </c>
      <c r="E45" s="148" t="s">
        <v>149</v>
      </c>
      <c r="F45" s="148" t="s">
        <v>158</v>
      </c>
      <c r="G45" s="148" t="s">
        <v>159</v>
      </c>
      <c r="H45" s="151">
        <v>2000</v>
      </c>
      <c r="I45" s="62"/>
      <c r="J45" s="62"/>
      <c r="K45" s="148"/>
      <c r="L45" s="62"/>
      <c r="M45" s="148"/>
      <c r="N45" s="62"/>
      <c r="O45" s="62"/>
      <c r="P45" s="148"/>
      <c r="Q45" s="62"/>
      <c r="R45" s="62">
        <v>2000</v>
      </c>
      <c r="S45" s="62">
        <v>2000</v>
      </c>
      <c r="T45" s="62"/>
      <c r="U45" s="62"/>
      <c r="V45" s="62"/>
      <c r="W45" s="62"/>
    </row>
    <row r="46" ht="20.25" customHeight="1" spans="1:23">
      <c r="A46" s="150" t="s">
        <v>30</v>
      </c>
      <c r="B46" s="150"/>
      <c r="C46" s="150"/>
      <c r="D46" s="150"/>
      <c r="E46" s="150"/>
      <c r="F46" s="150"/>
      <c r="G46" s="150"/>
      <c r="H46" s="62">
        <v>8338126.31</v>
      </c>
      <c r="I46" s="62">
        <v>7154926.31</v>
      </c>
      <c r="J46" s="62">
        <v>1403772.29</v>
      </c>
      <c r="K46" s="62"/>
      <c r="L46" s="62">
        <v>5751154.02</v>
      </c>
      <c r="M46" s="62"/>
      <c r="N46" s="62"/>
      <c r="O46" s="62"/>
      <c r="P46" s="62"/>
      <c r="Q46" s="62"/>
      <c r="R46" s="62">
        <v>1183200</v>
      </c>
      <c r="S46" s="62">
        <v>1183200</v>
      </c>
      <c r="T46" s="62"/>
      <c r="U46" s="62"/>
      <c r="V46" s="62"/>
      <c r="W46" s="62"/>
    </row>
  </sheetData>
  <mergeCells count="17">
    <mergeCell ref="A1:W1"/>
    <mergeCell ref="A2:W2"/>
    <mergeCell ref="A3:V3"/>
    <mergeCell ref="H4:W4"/>
    <mergeCell ref="I5:M5"/>
    <mergeCell ref="N5:P5"/>
    <mergeCell ref="R5:W5"/>
    <mergeCell ref="A46:G46"/>
    <mergeCell ref="A4:A6"/>
    <mergeCell ref="B4:B6"/>
    <mergeCell ref="C4:C6"/>
    <mergeCell ref="D4:D6"/>
    <mergeCell ref="E4:E6"/>
    <mergeCell ref="F4:F6"/>
    <mergeCell ref="G4:G6"/>
    <mergeCell ref="H5:H6"/>
    <mergeCell ref="Q5:Q6"/>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51"/>
  <sheetViews>
    <sheetView showZeros="0" topLeftCell="G25" workbookViewId="0">
      <selection activeCell="N51" sqref="N5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2:23">
      <c r="B1" s="130"/>
      <c r="E1" s="140"/>
      <c r="F1" s="140"/>
      <c r="G1" s="140"/>
      <c r="H1" s="140"/>
      <c r="K1" s="130"/>
      <c r="N1" s="130"/>
      <c r="O1" s="130"/>
      <c r="P1" s="130"/>
      <c r="U1" s="145"/>
      <c r="W1" s="131" t="s">
        <v>228</v>
      </c>
    </row>
    <row r="2" ht="27.75" customHeight="1" spans="1:23">
      <c r="A2" s="31" t="s">
        <v>229</v>
      </c>
      <c r="B2" s="31"/>
      <c r="C2" s="31"/>
      <c r="D2" s="31"/>
      <c r="E2" s="31"/>
      <c r="F2" s="31"/>
      <c r="G2" s="31"/>
      <c r="H2" s="31"/>
      <c r="I2" s="31"/>
      <c r="J2" s="31"/>
      <c r="K2" s="31"/>
      <c r="L2" s="31"/>
      <c r="M2" s="31"/>
      <c r="N2" s="31"/>
      <c r="O2" s="31"/>
      <c r="P2" s="31"/>
      <c r="Q2" s="31"/>
      <c r="R2" s="31"/>
      <c r="S2" s="31"/>
      <c r="T2" s="31"/>
      <c r="U2" s="31"/>
      <c r="V2" s="31"/>
      <c r="W2" s="31"/>
    </row>
    <row r="3" ht="13.5" customHeight="1" spans="1:23">
      <c r="A3" s="5" t="str">
        <f>"单位名称："&amp;"玉溪市聂耳文化场馆服务中心"</f>
        <v>单位名称：玉溪市聂耳文化场馆服务中心</v>
      </c>
      <c r="B3" s="141" t="str">
        <f>"单位名称："&amp;"玉溪市聂耳文化场馆服务中心"</f>
        <v>单位名称：玉溪市聂耳文化场馆服务中心</v>
      </c>
      <c r="C3" s="141"/>
      <c r="D3" s="141"/>
      <c r="E3" s="141"/>
      <c r="F3" s="141"/>
      <c r="G3" s="141"/>
      <c r="H3" s="141"/>
      <c r="I3" s="141"/>
      <c r="J3" s="7"/>
      <c r="K3" s="7"/>
      <c r="L3" s="7"/>
      <c r="M3" s="7"/>
      <c r="N3" s="7"/>
      <c r="O3" s="7"/>
      <c r="P3" s="7"/>
      <c r="Q3" s="7"/>
      <c r="U3" s="145"/>
      <c r="W3" s="134" t="s">
        <v>2</v>
      </c>
    </row>
    <row r="4" ht="21.75" customHeight="1" spans="1:23">
      <c r="A4" s="9" t="s">
        <v>230</v>
      </c>
      <c r="B4" s="9" t="s">
        <v>129</v>
      </c>
      <c r="C4" s="9" t="s">
        <v>130</v>
      </c>
      <c r="D4" s="9" t="s">
        <v>231</v>
      </c>
      <c r="E4" s="10" t="s">
        <v>131</v>
      </c>
      <c r="F4" s="10" t="s">
        <v>132</v>
      </c>
      <c r="G4" s="10" t="s">
        <v>133</v>
      </c>
      <c r="H4" s="10" t="s">
        <v>134</v>
      </c>
      <c r="I4" s="20" t="s">
        <v>30</v>
      </c>
      <c r="J4" s="20" t="s">
        <v>232</v>
      </c>
      <c r="K4" s="20"/>
      <c r="L4" s="20"/>
      <c r="M4" s="20"/>
      <c r="N4" s="20" t="s">
        <v>136</v>
      </c>
      <c r="O4" s="20"/>
      <c r="P4" s="20"/>
      <c r="Q4" s="10" t="s">
        <v>36</v>
      </c>
      <c r="R4" s="11" t="s">
        <v>233</v>
      </c>
      <c r="S4" s="12"/>
      <c r="T4" s="12"/>
      <c r="U4" s="12"/>
      <c r="V4" s="12"/>
      <c r="W4" s="13"/>
    </row>
    <row r="5" ht="21.75" customHeight="1" spans="1:23">
      <c r="A5" s="14"/>
      <c r="B5" s="14"/>
      <c r="C5" s="14"/>
      <c r="D5" s="14"/>
      <c r="E5" s="15"/>
      <c r="F5" s="15"/>
      <c r="G5" s="15"/>
      <c r="H5" s="15"/>
      <c r="I5" s="20"/>
      <c r="J5" s="144" t="s">
        <v>33</v>
      </c>
      <c r="K5" s="144"/>
      <c r="L5" s="144" t="s">
        <v>34</v>
      </c>
      <c r="M5" s="144" t="s">
        <v>35</v>
      </c>
      <c r="N5" s="10" t="s">
        <v>33</v>
      </c>
      <c r="O5" s="10" t="s">
        <v>34</v>
      </c>
      <c r="P5" s="10" t="s">
        <v>35</v>
      </c>
      <c r="Q5" s="15"/>
      <c r="R5" s="10" t="s">
        <v>32</v>
      </c>
      <c r="S5" s="10" t="s">
        <v>39</v>
      </c>
      <c r="T5" s="10" t="s">
        <v>142</v>
      </c>
      <c r="U5" s="10" t="s">
        <v>41</v>
      </c>
      <c r="V5" s="10" t="s">
        <v>42</v>
      </c>
      <c r="W5" s="10" t="s">
        <v>43</v>
      </c>
    </row>
    <row r="6" ht="40.5" customHeight="1" spans="1:23">
      <c r="A6" s="17"/>
      <c r="B6" s="17"/>
      <c r="C6" s="17"/>
      <c r="D6" s="17"/>
      <c r="E6" s="18"/>
      <c r="F6" s="18"/>
      <c r="G6" s="18"/>
      <c r="H6" s="18"/>
      <c r="I6" s="20"/>
      <c r="J6" s="144" t="s">
        <v>32</v>
      </c>
      <c r="K6" s="144" t="s">
        <v>234</v>
      </c>
      <c r="L6" s="144"/>
      <c r="M6" s="144"/>
      <c r="N6" s="18"/>
      <c r="O6" s="18"/>
      <c r="P6" s="18"/>
      <c r="Q6" s="18"/>
      <c r="R6" s="18"/>
      <c r="S6" s="18"/>
      <c r="T6" s="18"/>
      <c r="U6" s="19"/>
      <c r="V6" s="18"/>
      <c r="W6" s="18"/>
    </row>
    <row r="7" ht="15" customHeight="1" spans="1:23">
      <c r="A7" s="142">
        <v>1</v>
      </c>
      <c r="B7" s="142">
        <v>2</v>
      </c>
      <c r="C7" s="142">
        <v>3</v>
      </c>
      <c r="D7" s="142">
        <v>4</v>
      </c>
      <c r="E7" s="142">
        <v>5</v>
      </c>
      <c r="F7" s="142">
        <v>6</v>
      </c>
      <c r="G7" s="142">
        <v>7</v>
      </c>
      <c r="H7" s="142">
        <v>8</v>
      </c>
      <c r="I7" s="142">
        <v>9</v>
      </c>
      <c r="J7" s="142">
        <v>10</v>
      </c>
      <c r="K7" s="142">
        <v>11</v>
      </c>
      <c r="L7" s="142">
        <v>12</v>
      </c>
      <c r="M7" s="142">
        <v>13</v>
      </c>
      <c r="N7" s="142">
        <v>14</v>
      </c>
      <c r="O7" s="142">
        <v>15</v>
      </c>
      <c r="P7" s="142">
        <v>16</v>
      </c>
      <c r="Q7" s="142">
        <v>17</v>
      </c>
      <c r="R7" s="142">
        <v>18</v>
      </c>
      <c r="S7" s="142">
        <v>19</v>
      </c>
      <c r="T7" s="142">
        <v>20</v>
      </c>
      <c r="U7" s="142">
        <v>21</v>
      </c>
      <c r="V7" s="142">
        <v>22</v>
      </c>
      <c r="W7" s="142">
        <v>23</v>
      </c>
    </row>
    <row r="8" ht="32.9" customHeight="1" spans="1:23">
      <c r="A8" s="67"/>
      <c r="B8" s="143"/>
      <c r="C8" s="67" t="s">
        <v>235</v>
      </c>
      <c r="D8" s="67"/>
      <c r="E8" s="67"/>
      <c r="F8" s="67"/>
      <c r="G8" s="67"/>
      <c r="H8" s="67"/>
      <c r="I8" s="44">
        <v>350000</v>
      </c>
      <c r="J8" s="44">
        <v>350000</v>
      </c>
      <c r="K8" s="44">
        <v>350000</v>
      </c>
      <c r="L8" s="44"/>
      <c r="M8" s="44"/>
      <c r="N8" s="44"/>
      <c r="O8" s="44"/>
      <c r="P8" s="44"/>
      <c r="Q8" s="44"/>
      <c r="R8" s="44"/>
      <c r="S8" s="44"/>
      <c r="T8" s="44"/>
      <c r="U8" s="44"/>
      <c r="V8" s="44"/>
      <c r="W8" s="44"/>
    </row>
    <row r="9" ht="32.9" customHeight="1" spans="1:23">
      <c r="A9" s="67" t="s">
        <v>236</v>
      </c>
      <c r="B9" s="143" t="s">
        <v>237</v>
      </c>
      <c r="C9" s="67" t="s">
        <v>235</v>
      </c>
      <c r="D9" s="67" t="s">
        <v>64</v>
      </c>
      <c r="E9" s="67" t="s">
        <v>83</v>
      </c>
      <c r="F9" s="67" t="s">
        <v>149</v>
      </c>
      <c r="G9" s="67" t="s">
        <v>238</v>
      </c>
      <c r="H9" s="67" t="s">
        <v>239</v>
      </c>
      <c r="I9" s="44">
        <v>350000</v>
      </c>
      <c r="J9" s="44">
        <v>350000</v>
      </c>
      <c r="K9" s="44">
        <v>350000</v>
      </c>
      <c r="L9" s="44"/>
      <c r="M9" s="44"/>
      <c r="N9" s="44"/>
      <c r="O9" s="44"/>
      <c r="P9" s="44"/>
      <c r="Q9" s="44"/>
      <c r="R9" s="44"/>
      <c r="S9" s="44"/>
      <c r="T9" s="44"/>
      <c r="U9" s="44"/>
      <c r="V9" s="44"/>
      <c r="W9" s="44"/>
    </row>
    <row r="10" ht="32.9" customHeight="1" spans="1:23">
      <c r="A10" s="67"/>
      <c r="B10" s="67"/>
      <c r="C10" s="67" t="s">
        <v>240</v>
      </c>
      <c r="D10" s="67"/>
      <c r="E10" s="67"/>
      <c r="F10" s="67"/>
      <c r="G10" s="67"/>
      <c r="H10" s="67"/>
      <c r="I10" s="44">
        <v>902570.52</v>
      </c>
      <c r="J10" s="44"/>
      <c r="K10" s="44"/>
      <c r="L10" s="44"/>
      <c r="M10" s="44"/>
      <c r="N10" s="44">
        <v>902570.52</v>
      </c>
      <c r="O10" s="44"/>
      <c r="P10" s="44"/>
      <c r="Q10" s="44"/>
      <c r="R10" s="44"/>
      <c r="S10" s="44"/>
      <c r="T10" s="44"/>
      <c r="U10" s="44"/>
      <c r="V10" s="44"/>
      <c r="W10" s="44"/>
    </row>
    <row r="11" ht="32.9" customHeight="1" spans="1:23">
      <c r="A11" s="67" t="s">
        <v>236</v>
      </c>
      <c r="B11" s="143" t="s">
        <v>241</v>
      </c>
      <c r="C11" s="67" t="s">
        <v>240</v>
      </c>
      <c r="D11" s="67" t="s">
        <v>64</v>
      </c>
      <c r="E11" s="67" t="s">
        <v>85</v>
      </c>
      <c r="F11" s="67" t="s">
        <v>242</v>
      </c>
      <c r="G11" s="67" t="s">
        <v>208</v>
      </c>
      <c r="H11" s="67" t="s">
        <v>209</v>
      </c>
      <c r="I11" s="44">
        <v>19757</v>
      </c>
      <c r="J11" s="44"/>
      <c r="K11" s="44"/>
      <c r="L11" s="44"/>
      <c r="M11" s="44"/>
      <c r="N11" s="44">
        <v>19757</v>
      </c>
      <c r="O11" s="44"/>
      <c r="P11" s="44"/>
      <c r="Q11" s="44"/>
      <c r="R11" s="44"/>
      <c r="S11" s="44"/>
      <c r="T11" s="44"/>
      <c r="U11" s="44"/>
      <c r="V11" s="44"/>
      <c r="W11" s="44"/>
    </row>
    <row r="12" ht="32.9" customHeight="1" spans="1:23">
      <c r="A12" s="67" t="s">
        <v>236</v>
      </c>
      <c r="B12" s="143" t="s">
        <v>241</v>
      </c>
      <c r="C12" s="67" t="s">
        <v>240</v>
      </c>
      <c r="D12" s="67" t="s">
        <v>64</v>
      </c>
      <c r="E12" s="67" t="s">
        <v>85</v>
      </c>
      <c r="F12" s="67" t="s">
        <v>242</v>
      </c>
      <c r="G12" s="67" t="s">
        <v>150</v>
      </c>
      <c r="H12" s="67" t="s">
        <v>151</v>
      </c>
      <c r="I12" s="44">
        <v>1192.69</v>
      </c>
      <c r="J12" s="44"/>
      <c r="K12" s="44"/>
      <c r="L12" s="44"/>
      <c r="M12" s="44"/>
      <c r="N12" s="44">
        <v>1192.69</v>
      </c>
      <c r="O12" s="44"/>
      <c r="P12" s="44"/>
      <c r="Q12" s="44"/>
      <c r="R12" s="44"/>
      <c r="S12" s="44"/>
      <c r="T12" s="44"/>
      <c r="U12" s="44"/>
      <c r="V12" s="44"/>
      <c r="W12" s="44"/>
    </row>
    <row r="13" ht="32.9" customHeight="1" spans="1:23">
      <c r="A13" s="67" t="s">
        <v>236</v>
      </c>
      <c r="B13" s="143" t="s">
        <v>241</v>
      </c>
      <c r="C13" s="67" t="s">
        <v>240</v>
      </c>
      <c r="D13" s="67" t="s">
        <v>64</v>
      </c>
      <c r="E13" s="67" t="s">
        <v>85</v>
      </c>
      <c r="F13" s="67" t="s">
        <v>242</v>
      </c>
      <c r="G13" s="67" t="s">
        <v>212</v>
      </c>
      <c r="H13" s="67" t="s">
        <v>213</v>
      </c>
      <c r="I13" s="44">
        <v>10056.53</v>
      </c>
      <c r="J13" s="44"/>
      <c r="K13" s="44"/>
      <c r="L13" s="44"/>
      <c r="M13" s="44"/>
      <c r="N13" s="44">
        <v>10056.53</v>
      </c>
      <c r="O13" s="44"/>
      <c r="P13" s="44"/>
      <c r="Q13" s="44"/>
      <c r="R13" s="44"/>
      <c r="S13" s="44"/>
      <c r="T13" s="44"/>
      <c r="U13" s="44"/>
      <c r="V13" s="44"/>
      <c r="W13" s="44"/>
    </row>
    <row r="14" ht="32.9" customHeight="1" spans="1:23">
      <c r="A14" s="67" t="s">
        <v>236</v>
      </c>
      <c r="B14" s="143" t="s">
        <v>241</v>
      </c>
      <c r="C14" s="67" t="s">
        <v>240</v>
      </c>
      <c r="D14" s="67" t="s">
        <v>64</v>
      </c>
      <c r="E14" s="67" t="s">
        <v>85</v>
      </c>
      <c r="F14" s="67" t="s">
        <v>242</v>
      </c>
      <c r="G14" s="67" t="s">
        <v>152</v>
      </c>
      <c r="H14" s="67" t="s">
        <v>153</v>
      </c>
      <c r="I14" s="44">
        <v>49860</v>
      </c>
      <c r="J14" s="44"/>
      <c r="K14" s="44"/>
      <c r="L14" s="44"/>
      <c r="M14" s="44"/>
      <c r="N14" s="44">
        <v>49860</v>
      </c>
      <c r="O14" s="44"/>
      <c r="P14" s="44"/>
      <c r="Q14" s="44"/>
      <c r="R14" s="44"/>
      <c r="S14" s="44"/>
      <c r="T14" s="44"/>
      <c r="U14" s="44"/>
      <c r="V14" s="44"/>
      <c r="W14" s="44"/>
    </row>
    <row r="15" ht="32.9" customHeight="1" spans="1:23">
      <c r="A15" s="67" t="s">
        <v>236</v>
      </c>
      <c r="B15" s="143" t="s">
        <v>241</v>
      </c>
      <c r="C15" s="67" t="s">
        <v>240</v>
      </c>
      <c r="D15" s="67" t="s">
        <v>64</v>
      </c>
      <c r="E15" s="67" t="s">
        <v>85</v>
      </c>
      <c r="F15" s="67" t="s">
        <v>242</v>
      </c>
      <c r="G15" s="67" t="s">
        <v>214</v>
      </c>
      <c r="H15" s="67" t="s">
        <v>215</v>
      </c>
      <c r="I15" s="44">
        <v>55044</v>
      </c>
      <c r="J15" s="44"/>
      <c r="K15" s="44"/>
      <c r="L15" s="44"/>
      <c r="M15" s="44"/>
      <c r="N15" s="44">
        <v>55044</v>
      </c>
      <c r="O15" s="44"/>
      <c r="P15" s="44"/>
      <c r="Q15" s="44"/>
      <c r="R15" s="44"/>
      <c r="S15" s="44"/>
      <c r="T15" s="44"/>
      <c r="U15" s="44"/>
      <c r="V15" s="44"/>
      <c r="W15" s="44"/>
    </row>
    <row r="16" ht="32.9" customHeight="1" spans="1:23">
      <c r="A16" s="67" t="s">
        <v>236</v>
      </c>
      <c r="B16" s="143" t="s">
        <v>241</v>
      </c>
      <c r="C16" s="67" t="s">
        <v>240</v>
      </c>
      <c r="D16" s="67" t="s">
        <v>64</v>
      </c>
      <c r="E16" s="67" t="s">
        <v>85</v>
      </c>
      <c r="F16" s="67" t="s">
        <v>242</v>
      </c>
      <c r="G16" s="67" t="s">
        <v>154</v>
      </c>
      <c r="H16" s="67" t="s">
        <v>155</v>
      </c>
      <c r="I16" s="44">
        <v>65278</v>
      </c>
      <c r="J16" s="44"/>
      <c r="K16" s="44"/>
      <c r="L16" s="44"/>
      <c r="M16" s="44"/>
      <c r="N16" s="44">
        <v>65278</v>
      </c>
      <c r="O16" s="44"/>
      <c r="P16" s="44"/>
      <c r="Q16" s="44"/>
      <c r="R16" s="44"/>
      <c r="S16" s="44"/>
      <c r="T16" s="44"/>
      <c r="U16" s="44"/>
      <c r="V16" s="44"/>
      <c r="W16" s="44"/>
    </row>
    <row r="17" ht="32.9" customHeight="1" spans="1:23">
      <c r="A17" s="67" t="s">
        <v>236</v>
      </c>
      <c r="B17" s="143" t="s">
        <v>241</v>
      </c>
      <c r="C17" s="67" t="s">
        <v>240</v>
      </c>
      <c r="D17" s="67" t="s">
        <v>64</v>
      </c>
      <c r="E17" s="67" t="s">
        <v>85</v>
      </c>
      <c r="F17" s="67" t="s">
        <v>242</v>
      </c>
      <c r="G17" s="67" t="s">
        <v>218</v>
      </c>
      <c r="H17" s="67" t="s">
        <v>219</v>
      </c>
      <c r="I17" s="44">
        <v>40000</v>
      </c>
      <c r="J17" s="44"/>
      <c r="K17" s="44"/>
      <c r="L17" s="44"/>
      <c r="M17" s="44"/>
      <c r="N17" s="44">
        <v>40000</v>
      </c>
      <c r="O17" s="44"/>
      <c r="P17" s="44"/>
      <c r="Q17" s="44"/>
      <c r="R17" s="44"/>
      <c r="S17" s="44"/>
      <c r="T17" s="44"/>
      <c r="U17" s="44"/>
      <c r="V17" s="44"/>
      <c r="W17" s="44"/>
    </row>
    <row r="18" ht="32.9" customHeight="1" spans="1:23">
      <c r="A18" s="67" t="s">
        <v>236</v>
      </c>
      <c r="B18" s="143" t="s">
        <v>241</v>
      </c>
      <c r="C18" s="67" t="s">
        <v>240</v>
      </c>
      <c r="D18" s="67" t="s">
        <v>64</v>
      </c>
      <c r="E18" s="67" t="s">
        <v>85</v>
      </c>
      <c r="F18" s="67" t="s">
        <v>242</v>
      </c>
      <c r="G18" s="67" t="s">
        <v>243</v>
      </c>
      <c r="H18" s="67" t="s">
        <v>244</v>
      </c>
      <c r="I18" s="44">
        <v>25000</v>
      </c>
      <c r="J18" s="44"/>
      <c r="K18" s="44"/>
      <c r="L18" s="44"/>
      <c r="M18" s="44"/>
      <c r="N18" s="44">
        <v>25000</v>
      </c>
      <c r="O18" s="44"/>
      <c r="P18" s="44"/>
      <c r="Q18" s="44"/>
      <c r="R18" s="44"/>
      <c r="S18" s="44"/>
      <c r="T18" s="44"/>
      <c r="U18" s="44"/>
      <c r="V18" s="44"/>
      <c r="W18" s="44"/>
    </row>
    <row r="19" ht="32.9" customHeight="1" spans="1:23">
      <c r="A19" s="67" t="s">
        <v>236</v>
      </c>
      <c r="B19" s="143" t="s">
        <v>241</v>
      </c>
      <c r="C19" s="67" t="s">
        <v>240</v>
      </c>
      <c r="D19" s="67" t="s">
        <v>64</v>
      </c>
      <c r="E19" s="67" t="s">
        <v>85</v>
      </c>
      <c r="F19" s="67" t="s">
        <v>242</v>
      </c>
      <c r="G19" s="67" t="s">
        <v>220</v>
      </c>
      <c r="H19" s="67" t="s">
        <v>221</v>
      </c>
      <c r="I19" s="44">
        <v>271254.54</v>
      </c>
      <c r="J19" s="44"/>
      <c r="K19" s="44"/>
      <c r="L19" s="44"/>
      <c r="M19" s="44"/>
      <c r="N19" s="44">
        <v>271254.54</v>
      </c>
      <c r="O19" s="44"/>
      <c r="P19" s="44"/>
      <c r="Q19" s="44"/>
      <c r="R19" s="44"/>
      <c r="S19" s="44"/>
      <c r="T19" s="44"/>
      <c r="U19" s="44"/>
      <c r="V19" s="44"/>
      <c r="W19" s="44"/>
    </row>
    <row r="20" ht="32.9" customHeight="1" spans="1:23">
      <c r="A20" s="67" t="s">
        <v>236</v>
      </c>
      <c r="B20" s="143" t="s">
        <v>241</v>
      </c>
      <c r="C20" s="67" t="s">
        <v>240</v>
      </c>
      <c r="D20" s="67" t="s">
        <v>64</v>
      </c>
      <c r="E20" s="67" t="s">
        <v>85</v>
      </c>
      <c r="F20" s="67" t="s">
        <v>242</v>
      </c>
      <c r="G20" s="67" t="s">
        <v>156</v>
      </c>
      <c r="H20" s="67" t="s">
        <v>157</v>
      </c>
      <c r="I20" s="44">
        <v>353307.76</v>
      </c>
      <c r="J20" s="44"/>
      <c r="K20" s="44"/>
      <c r="L20" s="44"/>
      <c r="M20" s="44"/>
      <c r="N20" s="44">
        <v>353307.76</v>
      </c>
      <c r="O20" s="44"/>
      <c r="P20" s="44"/>
      <c r="Q20" s="44"/>
      <c r="R20" s="44"/>
      <c r="S20" s="44"/>
      <c r="T20" s="44"/>
      <c r="U20" s="44"/>
      <c r="V20" s="44"/>
      <c r="W20" s="44"/>
    </row>
    <row r="21" ht="32.9" customHeight="1" spans="1:23">
      <c r="A21" s="67" t="s">
        <v>236</v>
      </c>
      <c r="B21" s="143" t="s">
        <v>241</v>
      </c>
      <c r="C21" s="67" t="s">
        <v>240</v>
      </c>
      <c r="D21" s="67" t="s">
        <v>64</v>
      </c>
      <c r="E21" s="67" t="s">
        <v>85</v>
      </c>
      <c r="F21" s="67" t="s">
        <v>242</v>
      </c>
      <c r="G21" s="67" t="s">
        <v>222</v>
      </c>
      <c r="H21" s="67" t="s">
        <v>223</v>
      </c>
      <c r="I21" s="44">
        <v>11500</v>
      </c>
      <c r="J21" s="44"/>
      <c r="K21" s="44"/>
      <c r="L21" s="44"/>
      <c r="M21" s="44"/>
      <c r="N21" s="44">
        <v>11500</v>
      </c>
      <c r="O21" s="44"/>
      <c r="P21" s="44"/>
      <c r="Q21" s="44"/>
      <c r="R21" s="44"/>
      <c r="S21" s="44"/>
      <c r="T21" s="44"/>
      <c r="U21" s="44"/>
      <c r="V21" s="44"/>
      <c r="W21" s="44"/>
    </row>
    <row r="22" ht="32.9" customHeight="1" spans="1:23">
      <c r="A22" s="67" t="s">
        <v>236</v>
      </c>
      <c r="B22" s="143" t="s">
        <v>241</v>
      </c>
      <c r="C22" s="67" t="s">
        <v>240</v>
      </c>
      <c r="D22" s="67" t="s">
        <v>64</v>
      </c>
      <c r="E22" s="67" t="s">
        <v>85</v>
      </c>
      <c r="F22" s="67" t="s">
        <v>242</v>
      </c>
      <c r="G22" s="67" t="s">
        <v>238</v>
      </c>
      <c r="H22" s="67" t="s">
        <v>239</v>
      </c>
      <c r="I22" s="44">
        <v>320</v>
      </c>
      <c r="J22" s="44"/>
      <c r="K22" s="44"/>
      <c r="L22" s="44"/>
      <c r="M22" s="44"/>
      <c r="N22" s="44">
        <v>320</v>
      </c>
      <c r="O22" s="44"/>
      <c r="P22" s="44"/>
      <c r="Q22" s="44"/>
      <c r="R22" s="44"/>
      <c r="S22" s="44"/>
      <c r="T22" s="44"/>
      <c r="U22" s="44"/>
      <c r="V22" s="44"/>
      <c r="W22" s="44"/>
    </row>
    <row r="23" ht="32.9" customHeight="1" spans="1:23">
      <c r="A23" s="67"/>
      <c r="B23" s="67"/>
      <c r="C23" s="67" t="s">
        <v>245</v>
      </c>
      <c r="D23" s="67"/>
      <c r="E23" s="67"/>
      <c r="F23" s="67"/>
      <c r="G23" s="67"/>
      <c r="H23" s="67"/>
      <c r="I23" s="44">
        <v>700000</v>
      </c>
      <c r="J23" s="44"/>
      <c r="K23" s="44"/>
      <c r="L23" s="44"/>
      <c r="M23" s="44"/>
      <c r="N23" s="44"/>
      <c r="O23" s="44"/>
      <c r="P23" s="44"/>
      <c r="Q23" s="44"/>
      <c r="R23" s="44">
        <v>700000</v>
      </c>
      <c r="S23" s="44">
        <v>700000</v>
      </c>
      <c r="T23" s="44"/>
      <c r="U23" s="44"/>
      <c r="V23" s="44"/>
      <c r="W23" s="44"/>
    </row>
    <row r="24" ht="32.9" customHeight="1" spans="1:23">
      <c r="A24" s="67" t="s">
        <v>236</v>
      </c>
      <c r="B24" s="143" t="s">
        <v>246</v>
      </c>
      <c r="C24" s="67" t="s">
        <v>245</v>
      </c>
      <c r="D24" s="67" t="s">
        <v>64</v>
      </c>
      <c r="E24" s="67" t="s">
        <v>83</v>
      </c>
      <c r="F24" s="67" t="s">
        <v>149</v>
      </c>
      <c r="G24" s="67" t="s">
        <v>208</v>
      </c>
      <c r="H24" s="67" t="s">
        <v>209</v>
      </c>
      <c r="I24" s="44">
        <v>55000</v>
      </c>
      <c r="J24" s="44"/>
      <c r="K24" s="44"/>
      <c r="L24" s="44"/>
      <c r="M24" s="44"/>
      <c r="N24" s="44"/>
      <c r="O24" s="44"/>
      <c r="P24" s="44"/>
      <c r="Q24" s="44"/>
      <c r="R24" s="44">
        <v>55000</v>
      </c>
      <c r="S24" s="44">
        <v>55000</v>
      </c>
      <c r="T24" s="44"/>
      <c r="U24" s="44"/>
      <c r="V24" s="44"/>
      <c r="W24" s="44"/>
    </row>
    <row r="25" ht="32.9" customHeight="1" spans="1:23">
      <c r="A25" s="67" t="s">
        <v>236</v>
      </c>
      <c r="B25" s="143" t="s">
        <v>246</v>
      </c>
      <c r="C25" s="67" t="s">
        <v>245</v>
      </c>
      <c r="D25" s="67" t="s">
        <v>64</v>
      </c>
      <c r="E25" s="67" t="s">
        <v>83</v>
      </c>
      <c r="F25" s="67" t="s">
        <v>149</v>
      </c>
      <c r="G25" s="67" t="s">
        <v>154</v>
      </c>
      <c r="H25" s="67" t="s">
        <v>155</v>
      </c>
      <c r="I25" s="44">
        <v>93500</v>
      </c>
      <c r="J25" s="44"/>
      <c r="K25" s="44"/>
      <c r="L25" s="44"/>
      <c r="M25" s="44"/>
      <c r="N25" s="44"/>
      <c r="O25" s="44"/>
      <c r="P25" s="44"/>
      <c r="Q25" s="44"/>
      <c r="R25" s="44">
        <v>93500</v>
      </c>
      <c r="S25" s="44">
        <v>93500</v>
      </c>
      <c r="T25" s="44"/>
      <c r="U25" s="44"/>
      <c r="V25" s="44"/>
      <c r="W25" s="44"/>
    </row>
    <row r="26" ht="32.9" customHeight="1" spans="1:23">
      <c r="A26" s="67" t="s">
        <v>236</v>
      </c>
      <c r="B26" s="143" t="s">
        <v>246</v>
      </c>
      <c r="C26" s="67" t="s">
        <v>245</v>
      </c>
      <c r="D26" s="67" t="s">
        <v>64</v>
      </c>
      <c r="E26" s="67" t="s">
        <v>83</v>
      </c>
      <c r="F26" s="67" t="s">
        <v>149</v>
      </c>
      <c r="G26" s="67" t="s">
        <v>243</v>
      </c>
      <c r="H26" s="67" t="s">
        <v>244</v>
      </c>
      <c r="I26" s="44">
        <v>126500</v>
      </c>
      <c r="J26" s="44"/>
      <c r="K26" s="44"/>
      <c r="L26" s="44"/>
      <c r="M26" s="44"/>
      <c r="N26" s="44"/>
      <c r="O26" s="44"/>
      <c r="P26" s="44"/>
      <c r="Q26" s="44"/>
      <c r="R26" s="44">
        <v>126500</v>
      </c>
      <c r="S26" s="44">
        <v>126500</v>
      </c>
      <c r="T26" s="44"/>
      <c r="U26" s="44"/>
      <c r="V26" s="44"/>
      <c r="W26" s="44"/>
    </row>
    <row r="27" ht="32.9" customHeight="1" spans="1:23">
      <c r="A27" s="67" t="s">
        <v>236</v>
      </c>
      <c r="B27" s="143" t="s">
        <v>246</v>
      </c>
      <c r="C27" s="67" t="s">
        <v>245</v>
      </c>
      <c r="D27" s="67" t="s">
        <v>64</v>
      </c>
      <c r="E27" s="67" t="s">
        <v>83</v>
      </c>
      <c r="F27" s="67" t="s">
        <v>149</v>
      </c>
      <c r="G27" s="67" t="s">
        <v>220</v>
      </c>
      <c r="H27" s="67" t="s">
        <v>221</v>
      </c>
      <c r="I27" s="44">
        <v>120000</v>
      </c>
      <c r="J27" s="44"/>
      <c r="K27" s="44"/>
      <c r="L27" s="44"/>
      <c r="M27" s="44"/>
      <c r="N27" s="44"/>
      <c r="O27" s="44"/>
      <c r="P27" s="44"/>
      <c r="Q27" s="44"/>
      <c r="R27" s="44">
        <v>120000</v>
      </c>
      <c r="S27" s="44">
        <v>120000</v>
      </c>
      <c r="T27" s="44"/>
      <c r="U27" s="44"/>
      <c r="V27" s="44"/>
      <c r="W27" s="44"/>
    </row>
    <row r="28" ht="32.9" customHeight="1" spans="1:23">
      <c r="A28" s="67" t="s">
        <v>236</v>
      </c>
      <c r="B28" s="143" t="s">
        <v>246</v>
      </c>
      <c r="C28" s="67" t="s">
        <v>245</v>
      </c>
      <c r="D28" s="67" t="s">
        <v>64</v>
      </c>
      <c r="E28" s="67" t="s">
        <v>83</v>
      </c>
      <c r="F28" s="67" t="s">
        <v>149</v>
      </c>
      <c r="G28" s="67" t="s">
        <v>156</v>
      </c>
      <c r="H28" s="67" t="s">
        <v>157</v>
      </c>
      <c r="I28" s="44">
        <v>285000</v>
      </c>
      <c r="J28" s="44"/>
      <c r="K28" s="44"/>
      <c r="L28" s="44"/>
      <c r="M28" s="44"/>
      <c r="N28" s="44"/>
      <c r="O28" s="44"/>
      <c r="P28" s="44"/>
      <c r="Q28" s="44"/>
      <c r="R28" s="44">
        <v>285000</v>
      </c>
      <c r="S28" s="44">
        <v>285000</v>
      </c>
      <c r="T28" s="44"/>
      <c r="U28" s="44"/>
      <c r="V28" s="44"/>
      <c r="W28" s="44"/>
    </row>
    <row r="29" ht="32.9" customHeight="1" spans="1:23">
      <c r="A29" s="67" t="s">
        <v>236</v>
      </c>
      <c r="B29" s="143" t="s">
        <v>246</v>
      </c>
      <c r="C29" s="67" t="s">
        <v>245</v>
      </c>
      <c r="D29" s="67" t="s">
        <v>64</v>
      </c>
      <c r="E29" s="67" t="s">
        <v>83</v>
      </c>
      <c r="F29" s="67" t="s">
        <v>149</v>
      </c>
      <c r="G29" s="67" t="s">
        <v>224</v>
      </c>
      <c r="H29" s="67" t="s">
        <v>225</v>
      </c>
      <c r="I29" s="44">
        <v>20000</v>
      </c>
      <c r="J29" s="44"/>
      <c r="K29" s="44"/>
      <c r="L29" s="44"/>
      <c r="M29" s="44"/>
      <c r="N29" s="44"/>
      <c r="O29" s="44"/>
      <c r="P29" s="44"/>
      <c r="Q29" s="44"/>
      <c r="R29" s="44">
        <v>20000</v>
      </c>
      <c r="S29" s="44">
        <v>20000</v>
      </c>
      <c r="T29" s="44"/>
      <c r="U29" s="44"/>
      <c r="V29" s="44"/>
      <c r="W29" s="44"/>
    </row>
    <row r="30" ht="32.9" customHeight="1" spans="1:23">
      <c r="A30" s="67"/>
      <c r="B30" s="67"/>
      <c r="C30" s="67" t="s">
        <v>247</v>
      </c>
      <c r="D30" s="67"/>
      <c r="E30" s="67"/>
      <c r="F30" s="67"/>
      <c r="G30" s="67"/>
      <c r="H30" s="67"/>
      <c r="I30" s="44">
        <v>91336</v>
      </c>
      <c r="J30" s="44"/>
      <c r="K30" s="44"/>
      <c r="L30" s="44"/>
      <c r="M30" s="44"/>
      <c r="N30" s="44">
        <v>91336</v>
      </c>
      <c r="O30" s="44"/>
      <c r="P30" s="44"/>
      <c r="Q30" s="44"/>
      <c r="R30" s="44"/>
      <c r="S30" s="44"/>
      <c r="T30" s="44"/>
      <c r="U30" s="44"/>
      <c r="V30" s="44"/>
      <c r="W30" s="44"/>
    </row>
    <row r="31" ht="32.9" customHeight="1" spans="1:23">
      <c r="A31" s="67" t="s">
        <v>236</v>
      </c>
      <c r="B31" s="143" t="s">
        <v>248</v>
      </c>
      <c r="C31" s="67" t="s">
        <v>247</v>
      </c>
      <c r="D31" s="67" t="s">
        <v>64</v>
      </c>
      <c r="E31" s="67" t="s">
        <v>83</v>
      </c>
      <c r="F31" s="67" t="s">
        <v>149</v>
      </c>
      <c r="G31" s="67" t="s">
        <v>216</v>
      </c>
      <c r="H31" s="67" t="s">
        <v>217</v>
      </c>
      <c r="I31" s="44">
        <v>50000</v>
      </c>
      <c r="J31" s="44"/>
      <c r="K31" s="44"/>
      <c r="L31" s="44"/>
      <c r="M31" s="44"/>
      <c r="N31" s="44">
        <v>50000</v>
      </c>
      <c r="O31" s="44"/>
      <c r="P31" s="44"/>
      <c r="Q31" s="44"/>
      <c r="R31" s="44"/>
      <c r="S31" s="44"/>
      <c r="T31" s="44"/>
      <c r="U31" s="44"/>
      <c r="V31" s="44"/>
      <c r="W31" s="44"/>
    </row>
    <row r="32" ht="32.9" customHeight="1" spans="1:23">
      <c r="A32" s="67" t="s">
        <v>236</v>
      </c>
      <c r="B32" s="143" t="s">
        <v>248</v>
      </c>
      <c r="C32" s="67" t="s">
        <v>247</v>
      </c>
      <c r="D32" s="67" t="s">
        <v>64</v>
      </c>
      <c r="E32" s="67" t="s">
        <v>83</v>
      </c>
      <c r="F32" s="67" t="s">
        <v>149</v>
      </c>
      <c r="G32" s="67" t="s">
        <v>156</v>
      </c>
      <c r="H32" s="67" t="s">
        <v>157</v>
      </c>
      <c r="I32" s="44">
        <v>41336</v>
      </c>
      <c r="J32" s="44"/>
      <c r="K32" s="44"/>
      <c r="L32" s="44"/>
      <c r="M32" s="44"/>
      <c r="N32" s="44">
        <v>41336</v>
      </c>
      <c r="O32" s="44"/>
      <c r="P32" s="44"/>
      <c r="Q32" s="44"/>
      <c r="R32" s="44"/>
      <c r="S32" s="44"/>
      <c r="T32" s="44"/>
      <c r="U32" s="44"/>
      <c r="V32" s="44"/>
      <c r="W32" s="44"/>
    </row>
    <row r="33" ht="32.9" customHeight="1" spans="1:23">
      <c r="A33" s="67"/>
      <c r="B33" s="67"/>
      <c r="C33" s="67" t="s">
        <v>249</v>
      </c>
      <c r="D33" s="67"/>
      <c r="E33" s="67"/>
      <c r="F33" s="67"/>
      <c r="G33" s="67"/>
      <c r="H33" s="67"/>
      <c r="I33" s="44">
        <v>191100</v>
      </c>
      <c r="J33" s="44"/>
      <c r="K33" s="44"/>
      <c r="L33" s="44"/>
      <c r="M33" s="44"/>
      <c r="N33" s="44">
        <v>191100</v>
      </c>
      <c r="O33" s="44"/>
      <c r="P33" s="44"/>
      <c r="Q33" s="44"/>
      <c r="R33" s="44"/>
      <c r="S33" s="44"/>
      <c r="T33" s="44"/>
      <c r="U33" s="44"/>
      <c r="V33" s="44"/>
      <c r="W33" s="44"/>
    </row>
    <row r="34" ht="32.9" customHeight="1" spans="1:23">
      <c r="A34" s="67" t="s">
        <v>236</v>
      </c>
      <c r="B34" s="143" t="s">
        <v>250</v>
      </c>
      <c r="C34" s="67" t="s">
        <v>249</v>
      </c>
      <c r="D34" s="67" t="s">
        <v>64</v>
      </c>
      <c r="E34" s="67" t="s">
        <v>85</v>
      </c>
      <c r="F34" s="67" t="s">
        <v>242</v>
      </c>
      <c r="G34" s="67" t="s">
        <v>156</v>
      </c>
      <c r="H34" s="67" t="s">
        <v>157</v>
      </c>
      <c r="I34" s="44">
        <v>191100</v>
      </c>
      <c r="J34" s="44"/>
      <c r="K34" s="44"/>
      <c r="L34" s="44"/>
      <c r="M34" s="44"/>
      <c r="N34" s="44">
        <v>191100</v>
      </c>
      <c r="O34" s="44"/>
      <c r="P34" s="44"/>
      <c r="Q34" s="44"/>
      <c r="R34" s="44"/>
      <c r="S34" s="44"/>
      <c r="T34" s="44"/>
      <c r="U34" s="44"/>
      <c r="V34" s="44"/>
      <c r="W34" s="44"/>
    </row>
    <row r="35" ht="32.9" customHeight="1" spans="1:23">
      <c r="A35" s="67"/>
      <c r="B35" s="67"/>
      <c r="C35" s="67" t="s">
        <v>251</v>
      </c>
      <c r="D35" s="67"/>
      <c r="E35" s="67"/>
      <c r="F35" s="67"/>
      <c r="G35" s="67"/>
      <c r="H35" s="67"/>
      <c r="I35" s="44">
        <v>445</v>
      </c>
      <c r="J35" s="44"/>
      <c r="K35" s="44"/>
      <c r="L35" s="44"/>
      <c r="M35" s="44"/>
      <c r="N35" s="44">
        <v>445</v>
      </c>
      <c r="O35" s="44"/>
      <c r="P35" s="44"/>
      <c r="Q35" s="44"/>
      <c r="R35" s="44"/>
      <c r="S35" s="44"/>
      <c r="T35" s="44"/>
      <c r="U35" s="44"/>
      <c r="V35" s="44"/>
      <c r="W35" s="44"/>
    </row>
    <row r="36" ht="32.9" customHeight="1" spans="1:23">
      <c r="A36" s="67" t="s">
        <v>236</v>
      </c>
      <c r="B36" s="143" t="s">
        <v>252</v>
      </c>
      <c r="C36" s="67" t="s">
        <v>251</v>
      </c>
      <c r="D36" s="67" t="s">
        <v>64</v>
      </c>
      <c r="E36" s="67" t="s">
        <v>83</v>
      </c>
      <c r="F36" s="67" t="s">
        <v>149</v>
      </c>
      <c r="G36" s="67" t="s">
        <v>220</v>
      </c>
      <c r="H36" s="67" t="s">
        <v>221</v>
      </c>
      <c r="I36" s="44">
        <v>445</v>
      </c>
      <c r="J36" s="44"/>
      <c r="K36" s="44"/>
      <c r="L36" s="44"/>
      <c r="M36" s="44"/>
      <c r="N36" s="44">
        <v>445</v>
      </c>
      <c r="O36" s="44"/>
      <c r="P36" s="44"/>
      <c r="Q36" s="44"/>
      <c r="R36" s="44"/>
      <c r="S36" s="44"/>
      <c r="T36" s="44"/>
      <c r="U36" s="44"/>
      <c r="V36" s="44"/>
      <c r="W36" s="44"/>
    </row>
    <row r="37" ht="32.9" customHeight="1" spans="1:23">
      <c r="A37" s="67"/>
      <c r="B37" s="67"/>
      <c r="C37" s="67" t="s">
        <v>253</v>
      </c>
      <c r="D37" s="67"/>
      <c r="E37" s="67"/>
      <c r="F37" s="67"/>
      <c r="G37" s="67"/>
      <c r="H37" s="67"/>
      <c r="I37" s="44">
        <v>1100000</v>
      </c>
      <c r="J37" s="44"/>
      <c r="K37" s="44"/>
      <c r="L37" s="44"/>
      <c r="M37" s="44"/>
      <c r="N37" s="44">
        <v>1100000</v>
      </c>
      <c r="O37" s="44"/>
      <c r="P37" s="44"/>
      <c r="Q37" s="44"/>
      <c r="R37" s="44"/>
      <c r="S37" s="44"/>
      <c r="T37" s="44"/>
      <c r="U37" s="44"/>
      <c r="V37" s="44"/>
      <c r="W37" s="44"/>
    </row>
    <row r="38" ht="32.9" customHeight="1" spans="1:23">
      <c r="A38" s="67" t="s">
        <v>236</v>
      </c>
      <c r="B38" s="143" t="s">
        <v>254</v>
      </c>
      <c r="C38" s="67" t="s">
        <v>253</v>
      </c>
      <c r="D38" s="67" t="s">
        <v>64</v>
      </c>
      <c r="E38" s="67" t="s">
        <v>80</v>
      </c>
      <c r="F38" s="67" t="s">
        <v>255</v>
      </c>
      <c r="G38" s="67" t="s">
        <v>156</v>
      </c>
      <c r="H38" s="67" t="s">
        <v>157</v>
      </c>
      <c r="I38" s="44">
        <v>1100000</v>
      </c>
      <c r="J38" s="44"/>
      <c r="K38" s="44"/>
      <c r="L38" s="44"/>
      <c r="M38" s="44"/>
      <c r="N38" s="44">
        <v>1100000</v>
      </c>
      <c r="O38" s="44"/>
      <c r="P38" s="44"/>
      <c r="Q38" s="44"/>
      <c r="R38" s="44"/>
      <c r="S38" s="44"/>
      <c r="T38" s="44"/>
      <c r="U38" s="44"/>
      <c r="V38" s="44"/>
      <c r="W38" s="44"/>
    </row>
    <row r="39" ht="32.9" customHeight="1" spans="1:23">
      <c r="A39" s="67"/>
      <c r="B39" s="67"/>
      <c r="C39" s="67" t="s">
        <v>256</v>
      </c>
      <c r="D39" s="67"/>
      <c r="E39" s="67"/>
      <c r="F39" s="67"/>
      <c r="G39" s="67"/>
      <c r="H39" s="67"/>
      <c r="I39" s="44">
        <v>200000</v>
      </c>
      <c r="J39" s="44"/>
      <c r="K39" s="44"/>
      <c r="L39" s="44"/>
      <c r="M39" s="44"/>
      <c r="N39" s="44">
        <v>200000</v>
      </c>
      <c r="O39" s="44"/>
      <c r="P39" s="44"/>
      <c r="Q39" s="44"/>
      <c r="R39" s="44"/>
      <c r="S39" s="44"/>
      <c r="T39" s="44"/>
      <c r="U39" s="44"/>
      <c r="V39" s="44"/>
      <c r="W39" s="44"/>
    </row>
    <row r="40" ht="32.9" customHeight="1" spans="1:23">
      <c r="A40" s="67" t="s">
        <v>236</v>
      </c>
      <c r="B40" s="143" t="s">
        <v>257</v>
      </c>
      <c r="C40" s="67" t="s">
        <v>256</v>
      </c>
      <c r="D40" s="67" t="s">
        <v>64</v>
      </c>
      <c r="E40" s="67" t="s">
        <v>83</v>
      </c>
      <c r="F40" s="67" t="s">
        <v>149</v>
      </c>
      <c r="G40" s="67" t="s">
        <v>238</v>
      </c>
      <c r="H40" s="67" t="s">
        <v>239</v>
      </c>
      <c r="I40" s="44">
        <v>200000</v>
      </c>
      <c r="J40" s="44"/>
      <c r="K40" s="44"/>
      <c r="L40" s="44"/>
      <c r="M40" s="44"/>
      <c r="N40" s="44">
        <v>200000</v>
      </c>
      <c r="O40" s="44"/>
      <c r="P40" s="44"/>
      <c r="Q40" s="44"/>
      <c r="R40" s="44"/>
      <c r="S40" s="44"/>
      <c r="T40" s="44"/>
      <c r="U40" s="44"/>
      <c r="V40" s="44"/>
      <c r="W40" s="44"/>
    </row>
    <row r="41" ht="32.9" customHeight="1" spans="1:23">
      <c r="A41" s="67"/>
      <c r="B41" s="67"/>
      <c r="C41" s="67" t="s">
        <v>258</v>
      </c>
      <c r="D41" s="67"/>
      <c r="E41" s="67"/>
      <c r="F41" s="67"/>
      <c r="G41" s="67"/>
      <c r="H41" s="67"/>
      <c r="I41" s="44">
        <v>1000000</v>
      </c>
      <c r="J41" s="44">
        <v>1000000</v>
      </c>
      <c r="K41" s="44">
        <v>1000000</v>
      </c>
      <c r="L41" s="44"/>
      <c r="M41" s="44"/>
      <c r="N41" s="44"/>
      <c r="O41" s="44"/>
      <c r="P41" s="44"/>
      <c r="Q41" s="44"/>
      <c r="R41" s="44"/>
      <c r="S41" s="44"/>
      <c r="T41" s="44"/>
      <c r="U41" s="44"/>
      <c r="V41" s="44"/>
      <c r="W41" s="44"/>
    </row>
    <row r="42" ht="32.9" customHeight="1" spans="1:23">
      <c r="A42" s="67" t="s">
        <v>236</v>
      </c>
      <c r="B42" s="143" t="s">
        <v>259</v>
      </c>
      <c r="C42" s="67" t="s">
        <v>258</v>
      </c>
      <c r="D42" s="67" t="s">
        <v>64</v>
      </c>
      <c r="E42" s="67" t="s">
        <v>83</v>
      </c>
      <c r="F42" s="67" t="s">
        <v>149</v>
      </c>
      <c r="G42" s="67" t="s">
        <v>210</v>
      </c>
      <c r="H42" s="67" t="s">
        <v>211</v>
      </c>
      <c r="I42" s="44">
        <v>20000</v>
      </c>
      <c r="J42" s="44">
        <v>20000</v>
      </c>
      <c r="K42" s="44">
        <v>20000</v>
      </c>
      <c r="L42" s="44"/>
      <c r="M42" s="44"/>
      <c r="N42" s="44"/>
      <c r="O42" s="44"/>
      <c r="P42" s="44"/>
      <c r="Q42" s="44"/>
      <c r="R42" s="44"/>
      <c r="S42" s="44"/>
      <c r="T42" s="44"/>
      <c r="U42" s="44"/>
      <c r="V42" s="44"/>
      <c r="W42" s="44"/>
    </row>
    <row r="43" ht="32.9" customHeight="1" spans="1:23">
      <c r="A43" s="67" t="s">
        <v>236</v>
      </c>
      <c r="B43" s="143" t="s">
        <v>259</v>
      </c>
      <c r="C43" s="67" t="s">
        <v>258</v>
      </c>
      <c r="D43" s="67" t="s">
        <v>64</v>
      </c>
      <c r="E43" s="67" t="s">
        <v>83</v>
      </c>
      <c r="F43" s="67" t="s">
        <v>149</v>
      </c>
      <c r="G43" s="67" t="s">
        <v>150</v>
      </c>
      <c r="H43" s="67" t="s">
        <v>151</v>
      </c>
      <c r="I43" s="44">
        <v>240000</v>
      </c>
      <c r="J43" s="44">
        <v>240000</v>
      </c>
      <c r="K43" s="44">
        <v>240000</v>
      </c>
      <c r="L43" s="44"/>
      <c r="M43" s="44"/>
      <c r="N43" s="44"/>
      <c r="O43" s="44"/>
      <c r="P43" s="44"/>
      <c r="Q43" s="44"/>
      <c r="R43" s="44"/>
      <c r="S43" s="44"/>
      <c r="T43" s="44"/>
      <c r="U43" s="44"/>
      <c r="V43" s="44"/>
      <c r="W43" s="44"/>
    </row>
    <row r="44" ht="32.9" customHeight="1" spans="1:23">
      <c r="A44" s="67" t="s">
        <v>236</v>
      </c>
      <c r="B44" s="143" t="s">
        <v>259</v>
      </c>
      <c r="C44" s="67" t="s">
        <v>258</v>
      </c>
      <c r="D44" s="67" t="s">
        <v>64</v>
      </c>
      <c r="E44" s="67" t="s">
        <v>83</v>
      </c>
      <c r="F44" s="67" t="s">
        <v>149</v>
      </c>
      <c r="G44" s="67" t="s">
        <v>212</v>
      </c>
      <c r="H44" s="67" t="s">
        <v>213</v>
      </c>
      <c r="I44" s="44">
        <v>60000</v>
      </c>
      <c r="J44" s="44">
        <v>60000</v>
      </c>
      <c r="K44" s="44">
        <v>60000</v>
      </c>
      <c r="L44" s="44"/>
      <c r="M44" s="44"/>
      <c r="N44" s="44"/>
      <c r="O44" s="44"/>
      <c r="P44" s="44"/>
      <c r="Q44" s="44"/>
      <c r="R44" s="44"/>
      <c r="S44" s="44"/>
      <c r="T44" s="44"/>
      <c r="U44" s="44"/>
      <c r="V44" s="44"/>
      <c r="W44" s="44"/>
    </row>
    <row r="45" ht="32.9" customHeight="1" spans="1:23">
      <c r="A45" s="67" t="s">
        <v>236</v>
      </c>
      <c r="B45" s="143" t="s">
        <v>259</v>
      </c>
      <c r="C45" s="67" t="s">
        <v>258</v>
      </c>
      <c r="D45" s="67" t="s">
        <v>64</v>
      </c>
      <c r="E45" s="67" t="s">
        <v>83</v>
      </c>
      <c r="F45" s="67" t="s">
        <v>149</v>
      </c>
      <c r="G45" s="67" t="s">
        <v>152</v>
      </c>
      <c r="H45" s="67" t="s">
        <v>153</v>
      </c>
      <c r="I45" s="44">
        <v>400000</v>
      </c>
      <c r="J45" s="44">
        <v>400000</v>
      </c>
      <c r="K45" s="44">
        <v>400000</v>
      </c>
      <c r="L45" s="44"/>
      <c r="M45" s="44"/>
      <c r="N45" s="44"/>
      <c r="O45" s="44"/>
      <c r="P45" s="44"/>
      <c r="Q45" s="44"/>
      <c r="R45" s="44"/>
      <c r="S45" s="44"/>
      <c r="T45" s="44"/>
      <c r="U45" s="44"/>
      <c r="V45" s="44"/>
      <c r="W45" s="44"/>
    </row>
    <row r="46" ht="32.9" customHeight="1" spans="1:23">
      <c r="A46" s="67" t="s">
        <v>236</v>
      </c>
      <c r="B46" s="143" t="s">
        <v>259</v>
      </c>
      <c r="C46" s="67" t="s">
        <v>258</v>
      </c>
      <c r="D46" s="67" t="s">
        <v>64</v>
      </c>
      <c r="E46" s="67" t="s">
        <v>83</v>
      </c>
      <c r="F46" s="67" t="s">
        <v>149</v>
      </c>
      <c r="G46" s="67" t="s">
        <v>154</v>
      </c>
      <c r="H46" s="67" t="s">
        <v>155</v>
      </c>
      <c r="I46" s="44">
        <v>245000</v>
      </c>
      <c r="J46" s="44">
        <v>245000</v>
      </c>
      <c r="K46" s="44">
        <v>245000</v>
      </c>
      <c r="L46" s="44"/>
      <c r="M46" s="44"/>
      <c r="N46" s="44"/>
      <c r="O46" s="44"/>
      <c r="P46" s="44"/>
      <c r="Q46" s="44"/>
      <c r="R46" s="44"/>
      <c r="S46" s="44"/>
      <c r="T46" s="44"/>
      <c r="U46" s="44"/>
      <c r="V46" s="44"/>
      <c r="W46" s="44"/>
    </row>
    <row r="47" ht="32.9" customHeight="1" spans="1:23">
      <c r="A47" s="67" t="s">
        <v>236</v>
      </c>
      <c r="B47" s="143" t="s">
        <v>259</v>
      </c>
      <c r="C47" s="67" t="s">
        <v>258</v>
      </c>
      <c r="D47" s="67" t="s">
        <v>64</v>
      </c>
      <c r="E47" s="67" t="s">
        <v>83</v>
      </c>
      <c r="F47" s="67" t="s">
        <v>149</v>
      </c>
      <c r="G47" s="67" t="s">
        <v>156</v>
      </c>
      <c r="H47" s="67" t="s">
        <v>157</v>
      </c>
      <c r="I47" s="44">
        <v>35000</v>
      </c>
      <c r="J47" s="44">
        <v>35000</v>
      </c>
      <c r="K47" s="44">
        <v>35000</v>
      </c>
      <c r="L47" s="44"/>
      <c r="M47" s="44"/>
      <c r="N47" s="44"/>
      <c r="O47" s="44"/>
      <c r="P47" s="44"/>
      <c r="Q47" s="44"/>
      <c r="R47" s="44"/>
      <c r="S47" s="44"/>
      <c r="T47" s="44"/>
      <c r="U47" s="44"/>
      <c r="V47" s="44"/>
      <c r="W47" s="44"/>
    </row>
    <row r="48" ht="18.75" customHeight="1" spans="1:23">
      <c r="A48" s="45" t="s">
        <v>260</v>
      </c>
      <c r="B48" s="46"/>
      <c r="C48" s="46"/>
      <c r="D48" s="46"/>
      <c r="E48" s="46"/>
      <c r="F48" s="46"/>
      <c r="G48" s="46"/>
      <c r="H48" s="47"/>
      <c r="I48" s="44">
        <v>4535451.52</v>
      </c>
      <c r="J48" s="44">
        <v>1350000</v>
      </c>
      <c r="K48" s="44">
        <v>1350000</v>
      </c>
      <c r="L48" s="44"/>
      <c r="M48" s="44"/>
      <c r="N48" s="44">
        <v>2485451.52</v>
      </c>
      <c r="O48" s="44"/>
      <c r="P48" s="44"/>
      <c r="Q48" s="44"/>
      <c r="R48" s="44">
        <v>700000</v>
      </c>
      <c r="S48" s="44">
        <v>700000</v>
      </c>
      <c r="T48" s="44"/>
      <c r="U48" s="44"/>
      <c r="V48" s="44"/>
      <c r="W48" s="44"/>
    </row>
    <row r="50" customHeight="1" spans="11:14">
      <c r="K50">
        <f>K48+N48</f>
        <v>3835451.52</v>
      </c>
      <c r="N50">
        <v>8153594.75</v>
      </c>
    </row>
    <row r="51" customHeight="1" spans="14:14">
      <c r="N51">
        <f>N50-N48</f>
        <v>5668143.23</v>
      </c>
    </row>
  </sheetData>
  <mergeCells count="28">
    <mergeCell ref="A2:W2"/>
    <mergeCell ref="A3:I3"/>
    <mergeCell ref="J4:M4"/>
    <mergeCell ref="N4:P4"/>
    <mergeCell ref="R4:W4"/>
    <mergeCell ref="J5:K5"/>
    <mergeCell ref="A48:H48"/>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41"/>
  <sheetViews>
    <sheetView showZeros="0" topLeftCell="A25" workbookViewId="0">
      <selection activeCell="D46" sqref="D46"/>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139" t="s">
        <v>261</v>
      </c>
    </row>
    <row r="2" ht="28.5" customHeight="1" spans="1:10">
      <c r="A2" s="138" t="s">
        <v>262</v>
      </c>
      <c r="B2" s="31"/>
      <c r="C2" s="31"/>
      <c r="D2" s="31"/>
      <c r="E2" s="31"/>
      <c r="F2" s="100"/>
      <c r="G2" s="31"/>
      <c r="H2" s="100"/>
      <c r="I2" s="100"/>
      <c r="J2" s="31"/>
    </row>
    <row r="3" ht="15" customHeight="1" spans="1:1">
      <c r="A3" s="5" t="str">
        <f>"单位名称："&amp;"玉溪市聂耳文化场馆服务中心"</f>
        <v>单位名称：玉溪市聂耳文化场馆服务中心</v>
      </c>
    </row>
    <row r="4" ht="14.25" customHeight="1" spans="1:10">
      <c r="A4" s="66" t="s">
        <v>263</v>
      </c>
      <c r="B4" s="66" t="s">
        <v>264</v>
      </c>
      <c r="C4" s="66" t="s">
        <v>265</v>
      </c>
      <c r="D4" s="66" t="s">
        <v>266</v>
      </c>
      <c r="E4" s="66" t="s">
        <v>267</v>
      </c>
      <c r="F4" s="53" t="s">
        <v>268</v>
      </c>
      <c r="G4" s="66" t="s">
        <v>269</v>
      </c>
      <c r="H4" s="53" t="s">
        <v>270</v>
      </c>
      <c r="I4" s="53" t="s">
        <v>271</v>
      </c>
      <c r="J4" s="66" t="s">
        <v>272</v>
      </c>
    </row>
    <row r="5" ht="14.25" customHeight="1" spans="1:10">
      <c r="A5" s="66">
        <v>1</v>
      </c>
      <c r="B5" s="66">
        <v>2</v>
      </c>
      <c r="C5" s="66">
        <v>3</v>
      </c>
      <c r="D5" s="66">
        <v>4</v>
      </c>
      <c r="E5" s="66">
        <v>5</v>
      </c>
      <c r="F5" s="53">
        <v>6</v>
      </c>
      <c r="G5" s="66">
        <v>7</v>
      </c>
      <c r="H5" s="53">
        <v>8</v>
      </c>
      <c r="I5" s="53">
        <v>9</v>
      </c>
      <c r="J5" s="66">
        <v>10</v>
      </c>
    </row>
    <row r="6" ht="15" customHeight="1" spans="1:10">
      <c r="A6" s="67" t="s">
        <v>64</v>
      </c>
      <c r="B6" s="68"/>
      <c r="C6" s="68"/>
      <c r="D6" s="68"/>
      <c r="E6" s="69"/>
      <c r="F6" s="70"/>
      <c r="G6" s="69"/>
      <c r="H6" s="70"/>
      <c r="I6" s="70"/>
      <c r="J6" s="69"/>
    </row>
    <row r="7" ht="33.75" customHeight="1" spans="1:10">
      <c r="A7" s="67" t="s">
        <v>258</v>
      </c>
      <c r="B7" s="67" t="s">
        <v>273</v>
      </c>
      <c r="C7" s="67" t="s">
        <v>274</v>
      </c>
      <c r="D7" s="67" t="s">
        <v>275</v>
      </c>
      <c r="E7" s="67" t="s">
        <v>276</v>
      </c>
      <c r="F7" s="67" t="s">
        <v>277</v>
      </c>
      <c r="G7" s="42" t="s">
        <v>278</v>
      </c>
      <c r="H7" s="67" t="s">
        <v>279</v>
      </c>
      <c r="I7" s="67" t="s">
        <v>280</v>
      </c>
      <c r="J7" s="67" t="s">
        <v>281</v>
      </c>
    </row>
    <row r="8" ht="33.75" customHeight="1" spans="1:10">
      <c r="A8" s="67" t="s">
        <v>258</v>
      </c>
      <c r="B8" s="67" t="s">
        <v>273</v>
      </c>
      <c r="C8" s="67" t="s">
        <v>274</v>
      </c>
      <c r="D8" s="67" t="s">
        <v>275</v>
      </c>
      <c r="E8" s="67" t="s">
        <v>282</v>
      </c>
      <c r="F8" s="67" t="s">
        <v>277</v>
      </c>
      <c r="G8" s="42" t="s">
        <v>283</v>
      </c>
      <c r="H8" s="67" t="s">
        <v>284</v>
      </c>
      <c r="I8" s="67" t="s">
        <v>280</v>
      </c>
      <c r="J8" s="67" t="s">
        <v>285</v>
      </c>
    </row>
    <row r="9" ht="33.75" customHeight="1" spans="1:10">
      <c r="A9" s="67" t="s">
        <v>258</v>
      </c>
      <c r="B9" s="67" t="s">
        <v>273</v>
      </c>
      <c r="C9" s="67" t="s">
        <v>274</v>
      </c>
      <c r="D9" s="67" t="s">
        <v>275</v>
      </c>
      <c r="E9" s="67" t="s">
        <v>286</v>
      </c>
      <c r="F9" s="67" t="s">
        <v>277</v>
      </c>
      <c r="G9" s="42" t="s">
        <v>287</v>
      </c>
      <c r="H9" s="67" t="s">
        <v>288</v>
      </c>
      <c r="I9" s="67" t="s">
        <v>280</v>
      </c>
      <c r="J9" s="67" t="s">
        <v>289</v>
      </c>
    </row>
    <row r="10" ht="33.75" customHeight="1" spans="1:10">
      <c r="A10" s="67" t="s">
        <v>258</v>
      </c>
      <c r="B10" s="67" t="s">
        <v>273</v>
      </c>
      <c r="C10" s="67" t="s">
        <v>274</v>
      </c>
      <c r="D10" s="67" t="s">
        <v>275</v>
      </c>
      <c r="E10" s="67" t="s">
        <v>290</v>
      </c>
      <c r="F10" s="67" t="s">
        <v>277</v>
      </c>
      <c r="G10" s="42" t="s">
        <v>291</v>
      </c>
      <c r="H10" s="67" t="s">
        <v>292</v>
      </c>
      <c r="I10" s="67" t="s">
        <v>280</v>
      </c>
      <c r="J10" s="67" t="s">
        <v>293</v>
      </c>
    </row>
    <row r="11" ht="33.75" customHeight="1" spans="1:10">
      <c r="A11" s="67" t="s">
        <v>258</v>
      </c>
      <c r="B11" s="67" t="s">
        <v>273</v>
      </c>
      <c r="C11" s="67" t="s">
        <v>274</v>
      </c>
      <c r="D11" s="67" t="s">
        <v>275</v>
      </c>
      <c r="E11" s="67" t="s">
        <v>294</v>
      </c>
      <c r="F11" s="67" t="s">
        <v>277</v>
      </c>
      <c r="G11" s="42" t="s">
        <v>295</v>
      </c>
      <c r="H11" s="67" t="s">
        <v>284</v>
      </c>
      <c r="I11" s="67" t="s">
        <v>280</v>
      </c>
      <c r="J11" s="67" t="s">
        <v>296</v>
      </c>
    </row>
    <row r="12" ht="33.75" customHeight="1" spans="1:10">
      <c r="A12" s="67" t="s">
        <v>258</v>
      </c>
      <c r="B12" s="67" t="s">
        <v>273</v>
      </c>
      <c r="C12" s="67" t="s">
        <v>274</v>
      </c>
      <c r="D12" s="67" t="s">
        <v>297</v>
      </c>
      <c r="E12" s="67" t="s">
        <v>298</v>
      </c>
      <c r="F12" s="67" t="s">
        <v>277</v>
      </c>
      <c r="G12" s="42" t="s">
        <v>299</v>
      </c>
      <c r="H12" s="67" t="s">
        <v>300</v>
      </c>
      <c r="I12" s="67" t="s">
        <v>280</v>
      </c>
      <c r="J12" s="67" t="s">
        <v>301</v>
      </c>
    </row>
    <row r="13" ht="33.75" customHeight="1" spans="1:10">
      <c r="A13" s="67" t="s">
        <v>258</v>
      </c>
      <c r="B13" s="67" t="s">
        <v>273</v>
      </c>
      <c r="C13" s="67" t="s">
        <v>274</v>
      </c>
      <c r="D13" s="67" t="s">
        <v>297</v>
      </c>
      <c r="E13" s="67" t="s">
        <v>302</v>
      </c>
      <c r="F13" s="67" t="s">
        <v>277</v>
      </c>
      <c r="G13" s="42" t="s">
        <v>299</v>
      </c>
      <c r="H13" s="67" t="s">
        <v>300</v>
      </c>
      <c r="I13" s="67" t="s">
        <v>280</v>
      </c>
      <c r="J13" s="67" t="s">
        <v>303</v>
      </c>
    </row>
    <row r="14" ht="33.75" customHeight="1" spans="1:10">
      <c r="A14" s="67" t="s">
        <v>258</v>
      </c>
      <c r="B14" s="67" t="s">
        <v>273</v>
      </c>
      <c r="C14" s="67" t="s">
        <v>274</v>
      </c>
      <c r="D14" s="67" t="s">
        <v>297</v>
      </c>
      <c r="E14" s="67" t="s">
        <v>304</v>
      </c>
      <c r="F14" s="67" t="s">
        <v>277</v>
      </c>
      <c r="G14" s="42" t="s">
        <v>299</v>
      </c>
      <c r="H14" s="67" t="s">
        <v>300</v>
      </c>
      <c r="I14" s="67" t="s">
        <v>280</v>
      </c>
      <c r="J14" s="67" t="s">
        <v>305</v>
      </c>
    </row>
    <row r="15" ht="33.75" customHeight="1" spans="1:10">
      <c r="A15" s="67" t="s">
        <v>258</v>
      </c>
      <c r="B15" s="67" t="s">
        <v>273</v>
      </c>
      <c r="C15" s="67" t="s">
        <v>274</v>
      </c>
      <c r="D15" s="67" t="s">
        <v>306</v>
      </c>
      <c r="E15" s="67" t="s">
        <v>307</v>
      </c>
      <c r="F15" s="67" t="s">
        <v>277</v>
      </c>
      <c r="G15" s="42" t="s">
        <v>299</v>
      </c>
      <c r="H15" s="67" t="s">
        <v>300</v>
      </c>
      <c r="I15" s="67" t="s">
        <v>280</v>
      </c>
      <c r="J15" s="67" t="s">
        <v>308</v>
      </c>
    </row>
    <row r="16" ht="33.75" customHeight="1" spans="1:10">
      <c r="A16" s="67" t="s">
        <v>258</v>
      </c>
      <c r="B16" s="67" t="s">
        <v>273</v>
      </c>
      <c r="C16" s="67" t="s">
        <v>309</v>
      </c>
      <c r="D16" s="67" t="s">
        <v>310</v>
      </c>
      <c r="E16" s="67" t="s">
        <v>311</v>
      </c>
      <c r="F16" s="67" t="s">
        <v>277</v>
      </c>
      <c r="G16" s="42" t="s">
        <v>312</v>
      </c>
      <c r="H16" s="67" t="s">
        <v>300</v>
      </c>
      <c r="I16" s="67" t="s">
        <v>280</v>
      </c>
      <c r="J16" s="67" t="s">
        <v>313</v>
      </c>
    </row>
    <row r="17" ht="33.75" customHeight="1" spans="1:10">
      <c r="A17" s="67" t="s">
        <v>258</v>
      </c>
      <c r="B17" s="67" t="s">
        <v>273</v>
      </c>
      <c r="C17" s="67" t="s">
        <v>309</v>
      </c>
      <c r="D17" s="67" t="s">
        <v>310</v>
      </c>
      <c r="E17" s="67" t="s">
        <v>314</v>
      </c>
      <c r="F17" s="67" t="s">
        <v>277</v>
      </c>
      <c r="G17" s="42" t="s">
        <v>312</v>
      </c>
      <c r="H17" s="67" t="s">
        <v>300</v>
      </c>
      <c r="I17" s="67" t="s">
        <v>280</v>
      </c>
      <c r="J17" s="67" t="s">
        <v>315</v>
      </c>
    </row>
    <row r="18" ht="33.75" customHeight="1" spans="1:10">
      <c r="A18" s="67" t="s">
        <v>258</v>
      </c>
      <c r="B18" s="67" t="s">
        <v>273</v>
      </c>
      <c r="C18" s="67" t="s">
        <v>309</v>
      </c>
      <c r="D18" s="67" t="s">
        <v>310</v>
      </c>
      <c r="E18" s="67" t="s">
        <v>316</v>
      </c>
      <c r="F18" s="67" t="s">
        <v>277</v>
      </c>
      <c r="G18" s="42" t="s">
        <v>312</v>
      </c>
      <c r="H18" s="67" t="s">
        <v>300</v>
      </c>
      <c r="I18" s="67" t="s">
        <v>280</v>
      </c>
      <c r="J18" s="67" t="s">
        <v>317</v>
      </c>
    </row>
    <row r="19" ht="33.75" customHeight="1" spans="1:10">
      <c r="A19" s="67" t="s">
        <v>258</v>
      </c>
      <c r="B19" s="67" t="s">
        <v>273</v>
      </c>
      <c r="C19" s="67" t="s">
        <v>309</v>
      </c>
      <c r="D19" s="67" t="s">
        <v>310</v>
      </c>
      <c r="E19" s="67" t="s">
        <v>318</v>
      </c>
      <c r="F19" s="67" t="s">
        <v>277</v>
      </c>
      <c r="G19" s="42" t="s">
        <v>312</v>
      </c>
      <c r="H19" s="67" t="s">
        <v>300</v>
      </c>
      <c r="I19" s="67" t="s">
        <v>280</v>
      </c>
      <c r="J19" s="67" t="s">
        <v>319</v>
      </c>
    </row>
    <row r="20" ht="33.75" customHeight="1" spans="1:10">
      <c r="A20" s="67" t="s">
        <v>258</v>
      </c>
      <c r="B20" s="67" t="s">
        <v>273</v>
      </c>
      <c r="C20" s="67" t="s">
        <v>320</v>
      </c>
      <c r="D20" s="67" t="s">
        <v>321</v>
      </c>
      <c r="E20" s="67" t="s">
        <v>322</v>
      </c>
      <c r="F20" s="67" t="s">
        <v>277</v>
      </c>
      <c r="G20" s="42" t="s">
        <v>323</v>
      </c>
      <c r="H20" s="67" t="s">
        <v>300</v>
      </c>
      <c r="I20" s="67" t="s">
        <v>280</v>
      </c>
      <c r="J20" s="67" t="s">
        <v>324</v>
      </c>
    </row>
    <row r="21" ht="33.75" customHeight="1" spans="1:10">
      <c r="A21" s="67" t="s">
        <v>235</v>
      </c>
      <c r="B21" s="67" t="s">
        <v>325</v>
      </c>
      <c r="C21" s="67" t="s">
        <v>274</v>
      </c>
      <c r="D21" s="67" t="s">
        <v>275</v>
      </c>
      <c r="E21" s="67" t="s">
        <v>326</v>
      </c>
      <c r="F21" s="67" t="s">
        <v>327</v>
      </c>
      <c r="G21" s="42" t="s">
        <v>59</v>
      </c>
      <c r="H21" s="67" t="s">
        <v>328</v>
      </c>
      <c r="I21" s="67" t="s">
        <v>280</v>
      </c>
      <c r="J21" s="67" t="s">
        <v>329</v>
      </c>
    </row>
    <row r="22" ht="33.75" customHeight="1" spans="1:10">
      <c r="A22" s="67" t="s">
        <v>235</v>
      </c>
      <c r="B22" s="67" t="s">
        <v>325</v>
      </c>
      <c r="C22" s="67" t="s">
        <v>274</v>
      </c>
      <c r="D22" s="67" t="s">
        <v>275</v>
      </c>
      <c r="E22" s="67" t="s">
        <v>330</v>
      </c>
      <c r="F22" s="67" t="s">
        <v>327</v>
      </c>
      <c r="G22" s="42" t="s">
        <v>45</v>
      </c>
      <c r="H22" s="67" t="s">
        <v>331</v>
      </c>
      <c r="I22" s="67" t="s">
        <v>280</v>
      </c>
      <c r="J22" s="67" t="s">
        <v>332</v>
      </c>
    </row>
    <row r="23" ht="33.75" customHeight="1" spans="1:10">
      <c r="A23" s="67" t="s">
        <v>235</v>
      </c>
      <c r="B23" s="67" t="s">
        <v>325</v>
      </c>
      <c r="C23" s="67" t="s">
        <v>274</v>
      </c>
      <c r="D23" s="67" t="s">
        <v>275</v>
      </c>
      <c r="E23" s="67" t="s">
        <v>333</v>
      </c>
      <c r="F23" s="67" t="s">
        <v>277</v>
      </c>
      <c r="G23" s="42" t="s">
        <v>334</v>
      </c>
      <c r="H23" s="67" t="s">
        <v>284</v>
      </c>
      <c r="I23" s="67" t="s">
        <v>280</v>
      </c>
      <c r="J23" s="67" t="s">
        <v>335</v>
      </c>
    </row>
    <row r="24" ht="33.75" customHeight="1" spans="1:10">
      <c r="A24" s="67" t="s">
        <v>235</v>
      </c>
      <c r="B24" s="67" t="s">
        <v>325</v>
      </c>
      <c r="C24" s="67" t="s">
        <v>274</v>
      </c>
      <c r="D24" s="67" t="s">
        <v>275</v>
      </c>
      <c r="E24" s="67" t="s">
        <v>336</v>
      </c>
      <c r="F24" s="67" t="s">
        <v>277</v>
      </c>
      <c r="G24" s="42" t="s">
        <v>337</v>
      </c>
      <c r="H24" s="67" t="s">
        <v>284</v>
      </c>
      <c r="I24" s="67" t="s">
        <v>280</v>
      </c>
      <c r="J24" s="67" t="s">
        <v>338</v>
      </c>
    </row>
    <row r="25" ht="33.75" customHeight="1" spans="1:10">
      <c r="A25" s="67" t="s">
        <v>235</v>
      </c>
      <c r="B25" s="67" t="s">
        <v>325</v>
      </c>
      <c r="C25" s="67" t="s">
        <v>274</v>
      </c>
      <c r="D25" s="67" t="s">
        <v>275</v>
      </c>
      <c r="E25" s="67" t="s">
        <v>339</v>
      </c>
      <c r="F25" s="67" t="s">
        <v>277</v>
      </c>
      <c r="G25" s="42" t="s">
        <v>340</v>
      </c>
      <c r="H25" s="67" t="s">
        <v>292</v>
      </c>
      <c r="I25" s="67" t="s">
        <v>280</v>
      </c>
      <c r="J25" s="67" t="s">
        <v>341</v>
      </c>
    </row>
    <row r="26" ht="33.75" customHeight="1" spans="1:10">
      <c r="A26" s="67" t="s">
        <v>235</v>
      </c>
      <c r="B26" s="67" t="s">
        <v>325</v>
      </c>
      <c r="C26" s="67" t="s">
        <v>274</v>
      </c>
      <c r="D26" s="67" t="s">
        <v>275</v>
      </c>
      <c r="E26" s="67" t="s">
        <v>342</v>
      </c>
      <c r="F26" s="67" t="s">
        <v>327</v>
      </c>
      <c r="G26" s="42" t="s">
        <v>59</v>
      </c>
      <c r="H26" s="67" t="s">
        <v>343</v>
      </c>
      <c r="I26" s="67" t="s">
        <v>280</v>
      </c>
      <c r="J26" s="67" t="s">
        <v>344</v>
      </c>
    </row>
    <row r="27" ht="33.75" customHeight="1" spans="1:10">
      <c r="A27" s="67" t="s">
        <v>235</v>
      </c>
      <c r="B27" s="67" t="s">
        <v>325</v>
      </c>
      <c r="C27" s="67" t="s">
        <v>274</v>
      </c>
      <c r="D27" s="67" t="s">
        <v>297</v>
      </c>
      <c r="E27" s="67" t="s">
        <v>345</v>
      </c>
      <c r="F27" s="67" t="s">
        <v>346</v>
      </c>
      <c r="G27" s="42" t="s">
        <v>347</v>
      </c>
      <c r="H27" s="67" t="s">
        <v>300</v>
      </c>
      <c r="I27" s="67" t="s">
        <v>280</v>
      </c>
      <c r="J27" s="67" t="s">
        <v>348</v>
      </c>
    </row>
    <row r="28" ht="33.75" customHeight="1" spans="1:10">
      <c r="A28" s="67" t="s">
        <v>235</v>
      </c>
      <c r="B28" s="67" t="s">
        <v>325</v>
      </c>
      <c r="C28" s="67" t="s">
        <v>309</v>
      </c>
      <c r="D28" s="67" t="s">
        <v>310</v>
      </c>
      <c r="E28" s="67" t="s">
        <v>349</v>
      </c>
      <c r="F28" s="67" t="s">
        <v>346</v>
      </c>
      <c r="G28" s="42" t="s">
        <v>350</v>
      </c>
      <c r="H28" s="67"/>
      <c r="I28" s="67" t="s">
        <v>351</v>
      </c>
      <c r="J28" s="67" t="s">
        <v>352</v>
      </c>
    </row>
    <row r="29" ht="33.75" customHeight="1" spans="1:10">
      <c r="A29" s="67" t="s">
        <v>235</v>
      </c>
      <c r="B29" s="67" t="s">
        <v>325</v>
      </c>
      <c r="C29" s="67" t="s">
        <v>309</v>
      </c>
      <c r="D29" s="67" t="s">
        <v>310</v>
      </c>
      <c r="E29" s="67" t="s">
        <v>353</v>
      </c>
      <c r="F29" s="67" t="s">
        <v>346</v>
      </c>
      <c r="G29" s="42" t="s">
        <v>350</v>
      </c>
      <c r="H29" s="67"/>
      <c r="I29" s="67" t="s">
        <v>351</v>
      </c>
      <c r="J29" s="67" t="s">
        <v>354</v>
      </c>
    </row>
    <row r="30" ht="33.75" customHeight="1" spans="1:10">
      <c r="A30" s="67" t="s">
        <v>235</v>
      </c>
      <c r="B30" s="67" t="s">
        <v>325</v>
      </c>
      <c r="C30" s="67" t="s">
        <v>309</v>
      </c>
      <c r="D30" s="67" t="s">
        <v>355</v>
      </c>
      <c r="E30" s="67" t="s">
        <v>356</v>
      </c>
      <c r="F30" s="67" t="s">
        <v>346</v>
      </c>
      <c r="G30" s="42" t="s">
        <v>350</v>
      </c>
      <c r="H30" s="67"/>
      <c r="I30" s="67" t="s">
        <v>351</v>
      </c>
      <c r="J30" s="67" t="s">
        <v>357</v>
      </c>
    </row>
    <row r="31" ht="33.75" customHeight="1" spans="1:10">
      <c r="A31" s="67" t="s">
        <v>235</v>
      </c>
      <c r="B31" s="67" t="s">
        <v>325</v>
      </c>
      <c r="C31" s="67" t="s">
        <v>320</v>
      </c>
      <c r="D31" s="67" t="s">
        <v>321</v>
      </c>
      <c r="E31" s="67" t="s">
        <v>322</v>
      </c>
      <c r="F31" s="67" t="s">
        <v>277</v>
      </c>
      <c r="G31" s="42" t="s">
        <v>299</v>
      </c>
      <c r="H31" s="67" t="s">
        <v>300</v>
      </c>
      <c r="I31" s="67" t="s">
        <v>280</v>
      </c>
      <c r="J31" s="67" t="s">
        <v>358</v>
      </c>
    </row>
    <row r="32" ht="33.75" customHeight="1" spans="1:10">
      <c r="A32" s="67" t="s">
        <v>235</v>
      </c>
      <c r="B32" s="67" t="s">
        <v>325</v>
      </c>
      <c r="C32" s="67" t="s">
        <v>359</v>
      </c>
      <c r="D32" s="67" t="s">
        <v>360</v>
      </c>
      <c r="E32" s="67" t="s">
        <v>361</v>
      </c>
      <c r="F32" s="67" t="s">
        <v>327</v>
      </c>
      <c r="G32" s="42" t="s">
        <v>362</v>
      </c>
      <c r="H32" s="67" t="s">
        <v>363</v>
      </c>
      <c r="I32" s="67" t="s">
        <v>280</v>
      </c>
      <c r="J32" s="67" t="s">
        <v>364</v>
      </c>
    </row>
    <row r="33" ht="33.75" customHeight="1" spans="1:10">
      <c r="A33" s="67" t="s">
        <v>245</v>
      </c>
      <c r="B33" s="67" t="s">
        <v>365</v>
      </c>
      <c r="C33" s="67" t="s">
        <v>274</v>
      </c>
      <c r="D33" s="67" t="s">
        <v>275</v>
      </c>
      <c r="E33" s="67" t="s">
        <v>366</v>
      </c>
      <c r="F33" s="67" t="s">
        <v>277</v>
      </c>
      <c r="G33" s="42" t="s">
        <v>334</v>
      </c>
      <c r="H33" s="67" t="s">
        <v>284</v>
      </c>
      <c r="I33" s="67" t="s">
        <v>280</v>
      </c>
      <c r="J33" s="67" t="s">
        <v>367</v>
      </c>
    </row>
    <row r="34" ht="33.75" customHeight="1" spans="1:10">
      <c r="A34" s="67" t="s">
        <v>245</v>
      </c>
      <c r="B34" s="67" t="s">
        <v>365</v>
      </c>
      <c r="C34" s="67" t="s">
        <v>274</v>
      </c>
      <c r="D34" s="67" t="s">
        <v>275</v>
      </c>
      <c r="E34" s="67" t="s">
        <v>368</v>
      </c>
      <c r="F34" s="67" t="s">
        <v>277</v>
      </c>
      <c r="G34" s="42" t="s">
        <v>334</v>
      </c>
      <c r="H34" s="67" t="s">
        <v>284</v>
      </c>
      <c r="I34" s="67" t="s">
        <v>280</v>
      </c>
      <c r="J34" s="67" t="s">
        <v>335</v>
      </c>
    </row>
    <row r="35" ht="33.75" customHeight="1" spans="1:10">
      <c r="A35" s="67" t="s">
        <v>245</v>
      </c>
      <c r="B35" s="67" t="s">
        <v>365</v>
      </c>
      <c r="C35" s="67" t="s">
        <v>274</v>
      </c>
      <c r="D35" s="67" t="s">
        <v>275</v>
      </c>
      <c r="E35" s="67" t="s">
        <v>339</v>
      </c>
      <c r="F35" s="67" t="s">
        <v>277</v>
      </c>
      <c r="G35" s="42" t="s">
        <v>369</v>
      </c>
      <c r="H35" s="67" t="s">
        <v>292</v>
      </c>
      <c r="I35" s="67" t="s">
        <v>280</v>
      </c>
      <c r="J35" s="67" t="s">
        <v>341</v>
      </c>
    </row>
    <row r="36" ht="33.75" customHeight="1" spans="1:10">
      <c r="A36" s="67" t="s">
        <v>245</v>
      </c>
      <c r="B36" s="67" t="s">
        <v>365</v>
      </c>
      <c r="C36" s="67" t="s">
        <v>274</v>
      </c>
      <c r="D36" s="67" t="s">
        <v>297</v>
      </c>
      <c r="E36" s="67" t="s">
        <v>370</v>
      </c>
      <c r="F36" s="67" t="s">
        <v>346</v>
      </c>
      <c r="G36" s="42" t="s">
        <v>347</v>
      </c>
      <c r="H36" s="67" t="s">
        <v>300</v>
      </c>
      <c r="I36" s="67" t="s">
        <v>280</v>
      </c>
      <c r="J36" s="67" t="s">
        <v>371</v>
      </c>
    </row>
    <row r="37" ht="33.75" customHeight="1" spans="1:10">
      <c r="A37" s="67" t="s">
        <v>245</v>
      </c>
      <c r="B37" s="67" t="s">
        <v>365</v>
      </c>
      <c r="C37" s="67" t="s">
        <v>274</v>
      </c>
      <c r="D37" s="67" t="s">
        <v>297</v>
      </c>
      <c r="E37" s="67" t="s">
        <v>372</v>
      </c>
      <c r="F37" s="67" t="s">
        <v>327</v>
      </c>
      <c r="G37" s="42" t="s">
        <v>48</v>
      </c>
      <c r="H37" s="67" t="s">
        <v>300</v>
      </c>
      <c r="I37" s="67" t="s">
        <v>280</v>
      </c>
      <c r="J37" s="67" t="s">
        <v>373</v>
      </c>
    </row>
    <row r="38" ht="33.75" customHeight="1" spans="1:10">
      <c r="A38" s="67" t="s">
        <v>245</v>
      </c>
      <c r="B38" s="67" t="s">
        <v>365</v>
      </c>
      <c r="C38" s="67" t="s">
        <v>309</v>
      </c>
      <c r="D38" s="67" t="s">
        <v>310</v>
      </c>
      <c r="E38" s="67" t="s">
        <v>374</v>
      </c>
      <c r="F38" s="67" t="s">
        <v>346</v>
      </c>
      <c r="G38" s="42" t="s">
        <v>350</v>
      </c>
      <c r="H38" s="67"/>
      <c r="I38" s="67" t="s">
        <v>351</v>
      </c>
      <c r="J38" s="67" t="s">
        <v>352</v>
      </c>
    </row>
    <row r="39" ht="33.75" customHeight="1" spans="1:10">
      <c r="A39" s="67" t="s">
        <v>245</v>
      </c>
      <c r="B39" s="67" t="s">
        <v>365</v>
      </c>
      <c r="C39" s="67" t="s">
        <v>309</v>
      </c>
      <c r="D39" s="67" t="s">
        <v>310</v>
      </c>
      <c r="E39" s="67" t="s">
        <v>375</v>
      </c>
      <c r="F39" s="67" t="s">
        <v>346</v>
      </c>
      <c r="G39" s="42" t="s">
        <v>350</v>
      </c>
      <c r="H39" s="67"/>
      <c r="I39" s="67" t="s">
        <v>351</v>
      </c>
      <c r="J39" s="67" t="s">
        <v>354</v>
      </c>
    </row>
    <row r="40" ht="33.75" customHeight="1" spans="1:10">
      <c r="A40" s="67" t="s">
        <v>245</v>
      </c>
      <c r="B40" s="67" t="s">
        <v>365</v>
      </c>
      <c r="C40" s="67" t="s">
        <v>309</v>
      </c>
      <c r="D40" s="67" t="s">
        <v>355</v>
      </c>
      <c r="E40" s="67" t="s">
        <v>376</v>
      </c>
      <c r="F40" s="67" t="s">
        <v>346</v>
      </c>
      <c r="G40" s="42" t="s">
        <v>350</v>
      </c>
      <c r="H40" s="67"/>
      <c r="I40" s="67" t="s">
        <v>351</v>
      </c>
      <c r="J40" s="67" t="s">
        <v>357</v>
      </c>
    </row>
    <row r="41" ht="33.75" customHeight="1" spans="1:10">
      <c r="A41" s="67" t="s">
        <v>245</v>
      </c>
      <c r="B41" s="67" t="s">
        <v>365</v>
      </c>
      <c r="C41" s="67" t="s">
        <v>320</v>
      </c>
      <c r="D41" s="67" t="s">
        <v>321</v>
      </c>
      <c r="E41" s="67" t="s">
        <v>377</v>
      </c>
      <c r="F41" s="67" t="s">
        <v>277</v>
      </c>
      <c r="G41" s="42" t="s">
        <v>299</v>
      </c>
      <c r="H41" s="67" t="s">
        <v>300</v>
      </c>
      <c r="I41" s="67" t="s">
        <v>280</v>
      </c>
      <c r="J41" s="67" t="s">
        <v>358</v>
      </c>
    </row>
  </sheetData>
  <mergeCells count="8">
    <mergeCell ref="A2:J2"/>
    <mergeCell ref="A3:H3"/>
    <mergeCell ref="A7:A20"/>
    <mergeCell ref="A21:A32"/>
    <mergeCell ref="A33:A41"/>
    <mergeCell ref="B7:B20"/>
    <mergeCell ref="B21:B32"/>
    <mergeCell ref="B33:B4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Sunny</cp:lastModifiedBy>
  <dcterms:created xsi:type="dcterms:W3CDTF">2026-01-22T01:37:00Z</dcterms:created>
  <dcterms:modified xsi:type="dcterms:W3CDTF">2026-02-04T09:46:08Z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